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usuf Data\YOUSUF 2\Compliance\Website Compliance\2025\CYQ2\Website Data as on Mar 2025\Financial Statements 5 years quarterly accounts\"/>
    </mc:Choice>
  </mc:AlternateContent>
  <xr:revisionPtr revIDLastSave="0" documentId="13_ncr:1_{4739E5EC-76F7-4CEE-93D5-EFD0B0ACB376}" xr6:coauthVersionLast="47" xr6:coauthVersionMax="47" xr10:uidLastSave="{00000000-0000-0000-0000-000000000000}"/>
  <bookViews>
    <workbookView xWindow="-120" yWindow="-120" windowWidth="29040" windowHeight="15720" xr2:uid="{6170A867-3FA8-4DF3-9472-3DF5C9DA08EA}"/>
  </bookViews>
  <sheets>
    <sheet name="March 2020" sheetId="1" r:id="rId1"/>
    <sheet name="September 2020" sheetId="2" r:id="rId2"/>
    <sheet name="March 2021" sheetId="3" r:id="rId3"/>
    <sheet name="September 2021" sheetId="4" r:id="rId4"/>
    <sheet name="March 2022" sheetId="5" r:id="rId5"/>
    <sheet name="September 2022" sheetId="6" r:id="rId6"/>
    <sheet name="March 2023" sheetId="7" r:id="rId7"/>
    <sheet name="September 2023" sheetId="10" r:id="rId8"/>
    <sheet name="March 2024" sheetId="8" r:id="rId9"/>
    <sheet name="September 2024" sheetId="11" r:id="rId10"/>
    <sheet name="March 2025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9" l="1"/>
  <c r="G88" i="9" l="1"/>
  <c r="G77" i="9"/>
  <c r="G75" i="9"/>
  <c r="G73" i="9"/>
  <c r="G71" i="9"/>
  <c r="G69" i="9"/>
  <c r="G64" i="9"/>
  <c r="B61" i="9"/>
  <c r="G52" i="9"/>
  <c r="G51" i="9"/>
  <c r="G50" i="9"/>
  <c r="G49" i="9"/>
  <c r="G45" i="9"/>
  <c r="G44" i="9"/>
  <c r="G43" i="9"/>
  <c r="G42" i="9"/>
  <c r="G32" i="9"/>
  <c r="G31" i="9"/>
  <c r="G26" i="9"/>
  <c r="G21" i="9"/>
  <c r="G17" i="9"/>
  <c r="G15" i="9"/>
  <c r="G84" i="9" l="1"/>
  <c r="G54" i="9"/>
  <c r="G55" i="9" s="1"/>
  <c r="G33" i="9"/>
  <c r="G79" i="9"/>
  <c r="G86" i="9" l="1"/>
  <c r="G90" i="9"/>
  <c r="G20" i="9" s="1"/>
  <c r="G22" i="9" s="1"/>
  <c r="G96" i="9"/>
  <c r="G36" i="9" l="1"/>
  <c r="G87" i="11" l="1"/>
  <c r="G83" i="11" s="1"/>
  <c r="G76" i="11"/>
  <c r="G74" i="11"/>
  <c r="G72" i="11"/>
  <c r="G70" i="11"/>
  <c r="G68" i="11"/>
  <c r="G64" i="11"/>
  <c r="G63" i="11"/>
  <c r="B60" i="11"/>
  <c r="G51" i="11"/>
  <c r="G50" i="11"/>
  <c r="G49" i="11"/>
  <c r="G48" i="11"/>
  <c r="G44" i="11"/>
  <c r="G43" i="11"/>
  <c r="G42" i="11"/>
  <c r="G41" i="11"/>
  <c r="G31" i="11"/>
  <c r="G30" i="11"/>
  <c r="G25" i="11"/>
  <c r="G20" i="11"/>
  <c r="G16" i="11"/>
  <c r="G14" i="11"/>
  <c r="G53" i="11" l="1"/>
  <c r="G54" i="11" s="1"/>
  <c r="G78" i="11"/>
  <c r="G85" i="11" s="1"/>
  <c r="G89" i="11" s="1"/>
  <c r="G19" i="11" s="1"/>
  <c r="G32" i="11"/>
  <c r="G95" i="11" l="1"/>
  <c r="G21" i="11"/>
  <c r="G35" i="11" s="1"/>
  <c r="G88" i="8" l="1"/>
  <c r="G84" i="8"/>
  <c r="G77" i="8"/>
  <c r="G75" i="8"/>
  <c r="G73" i="8"/>
  <c r="G71" i="8"/>
  <c r="G69" i="8"/>
  <c r="G65" i="8"/>
  <c r="G64" i="8"/>
  <c r="B61" i="8"/>
  <c r="G52" i="8"/>
  <c r="G51" i="8"/>
  <c r="G50" i="8"/>
  <c r="G49" i="8"/>
  <c r="G45" i="8"/>
  <c r="G44" i="8"/>
  <c r="G43" i="8"/>
  <c r="G42" i="8"/>
  <c r="G32" i="8"/>
  <c r="G31" i="8"/>
  <c r="G33" i="8" s="1"/>
  <c r="G26" i="8"/>
  <c r="G21" i="8"/>
  <c r="G17" i="8"/>
  <c r="G15" i="8"/>
  <c r="G54" i="8" l="1"/>
  <c r="G55" i="8" s="1"/>
  <c r="G79" i="8"/>
  <c r="G86" i="8" s="1"/>
  <c r="G90" i="8" s="1"/>
  <c r="G20" i="8" s="1"/>
  <c r="G96" i="8" l="1"/>
  <c r="G22" i="8"/>
  <c r="G36" i="8" l="1"/>
  <c r="G87" i="10"/>
  <c r="G76" i="10"/>
  <c r="G74" i="10"/>
  <c r="G72" i="10"/>
  <c r="G70" i="10"/>
  <c r="G68" i="10"/>
  <c r="G64" i="10"/>
  <c r="G63" i="10"/>
  <c r="B60" i="10"/>
  <c r="G51" i="10"/>
  <c r="G50" i="10"/>
  <c r="G49" i="10"/>
  <c r="G48" i="10"/>
  <c r="G44" i="10"/>
  <c r="G43" i="10"/>
  <c r="G42" i="10"/>
  <c r="G41" i="10"/>
  <c r="G31" i="10"/>
  <c r="G30" i="10"/>
  <c r="G25" i="10"/>
  <c r="G20" i="10"/>
  <c r="G16" i="10"/>
  <c r="G14" i="10"/>
  <c r="G83" i="10" l="1"/>
  <c r="G53" i="10"/>
  <c r="G54" i="10" s="1"/>
  <c r="G78" i="10"/>
  <c r="G85" i="10" s="1"/>
  <c r="G89" i="10" s="1"/>
  <c r="G95" i="10" s="1"/>
  <c r="G32" i="10"/>
  <c r="G19" i="10" l="1"/>
  <c r="G21" i="10" s="1"/>
  <c r="G35" i="10" l="1"/>
  <c r="G88" i="7" l="1"/>
  <c r="G84" i="7" s="1"/>
  <c r="G77" i="7"/>
  <c r="G75" i="7"/>
  <c r="G73" i="7"/>
  <c r="G71" i="7"/>
  <c r="G69" i="7"/>
  <c r="G65" i="7"/>
  <c r="G64" i="7"/>
  <c r="B61" i="7"/>
  <c r="G52" i="7"/>
  <c r="G51" i="7"/>
  <c r="G50" i="7"/>
  <c r="G49" i="7"/>
  <c r="G45" i="7"/>
  <c r="G44" i="7"/>
  <c r="G43" i="7"/>
  <c r="G42" i="7"/>
  <c r="G32" i="7"/>
  <c r="G31" i="7"/>
  <c r="G26" i="7"/>
  <c r="G25" i="7"/>
  <c r="G21" i="7"/>
  <c r="G17" i="7"/>
  <c r="G15" i="7"/>
  <c r="G54" i="7" l="1"/>
  <c r="G55" i="7" s="1"/>
  <c r="G79" i="7"/>
  <c r="G86" i="7" s="1"/>
  <c r="G90" i="7" s="1"/>
  <c r="G20" i="7" s="1"/>
  <c r="G33" i="7"/>
  <c r="G96" i="7" l="1"/>
  <c r="G22" i="7"/>
  <c r="G36" i="7" l="1"/>
  <c r="G89" i="5" l="1"/>
  <c r="G78" i="5"/>
  <c r="G76" i="5"/>
  <c r="G74" i="5"/>
  <c r="G72" i="5"/>
  <c r="G70" i="5"/>
  <c r="G66" i="5"/>
  <c r="G65" i="5"/>
  <c r="B62" i="5"/>
  <c r="G52" i="5"/>
  <c r="G51" i="5"/>
  <c r="G50" i="5"/>
  <c r="G49" i="5"/>
  <c r="G45" i="5"/>
  <c r="G44" i="5"/>
  <c r="G43" i="5"/>
  <c r="G42" i="5"/>
  <c r="G32" i="5"/>
  <c r="G31" i="5"/>
  <c r="G26" i="5"/>
  <c r="G25" i="5"/>
  <c r="G21" i="5"/>
  <c r="G17" i="5"/>
  <c r="G15" i="5"/>
  <c r="G54" i="5" l="1"/>
  <c r="G80" i="5"/>
  <c r="G85" i="5"/>
  <c r="G55" i="5"/>
  <c r="G33" i="5"/>
  <c r="G87" i="5" l="1"/>
  <c r="G91" i="5" s="1"/>
  <c r="G97" i="5" l="1"/>
  <c r="G20" i="5"/>
  <c r="G86" i="6"/>
  <c r="G75" i="6"/>
  <c r="G73" i="6"/>
  <c r="G71" i="6"/>
  <c r="G69" i="6"/>
  <c r="G67" i="6"/>
  <c r="G63" i="6"/>
  <c r="G62" i="6"/>
  <c r="B59" i="6"/>
  <c r="G51" i="6"/>
  <c r="G50" i="6"/>
  <c r="G49" i="6"/>
  <c r="G48" i="6"/>
  <c r="G44" i="6"/>
  <c r="G43" i="6"/>
  <c r="G42" i="6"/>
  <c r="G41" i="6"/>
  <c r="G31" i="6"/>
  <c r="G30" i="6"/>
  <c r="G25" i="6"/>
  <c r="G24" i="6"/>
  <c r="G20" i="6"/>
  <c r="G16" i="6"/>
  <c r="G14" i="6"/>
  <c r="G53" i="6" l="1"/>
  <c r="G54" i="6" s="1"/>
  <c r="G77" i="6"/>
  <c r="G82" i="6"/>
  <c r="G22" i="5"/>
  <c r="G32" i="6"/>
  <c r="G84" i="6" l="1"/>
  <c r="G88" i="6" s="1"/>
  <c r="G36" i="5"/>
  <c r="G94" i="6" l="1"/>
  <c r="G19" i="6"/>
  <c r="G21" i="6" l="1"/>
  <c r="G88" i="4"/>
  <c r="G84" i="4" s="1"/>
  <c r="G77" i="4"/>
  <c r="G75" i="4"/>
  <c r="G73" i="4"/>
  <c r="G71" i="4"/>
  <c r="G69" i="4"/>
  <c r="G65" i="4"/>
  <c r="G64" i="4"/>
  <c r="B61" i="4"/>
  <c r="G51" i="4"/>
  <c r="G50" i="4"/>
  <c r="G49" i="4"/>
  <c r="G48" i="4"/>
  <c r="G44" i="4"/>
  <c r="G43" i="4"/>
  <c r="G42" i="4"/>
  <c r="G41" i="4"/>
  <c r="G31" i="4"/>
  <c r="G30" i="4"/>
  <c r="G25" i="4"/>
  <c r="G24" i="4"/>
  <c r="G20" i="4"/>
  <c r="G16" i="4"/>
  <c r="G14" i="4"/>
  <c r="G32" i="4" l="1"/>
  <c r="G53" i="4"/>
  <c r="G54" i="4" s="1"/>
  <c r="G55" i="4" s="1"/>
  <c r="G35" i="6"/>
  <c r="G79" i="4"/>
  <c r="G86" i="4" s="1"/>
  <c r="G90" i="4" s="1"/>
  <c r="G19" i="4" l="1"/>
  <c r="G96" i="4"/>
  <c r="G21" i="4" l="1"/>
  <c r="G35" i="4" l="1"/>
  <c r="G88" i="3" l="1"/>
  <c r="G84" i="3" s="1"/>
  <c r="G77" i="3"/>
  <c r="G75" i="3"/>
  <c r="G73" i="3"/>
  <c r="G71" i="3"/>
  <c r="G69" i="3"/>
  <c r="G65" i="3"/>
  <c r="G64" i="3"/>
  <c r="B61" i="3"/>
  <c r="G52" i="3"/>
  <c r="G51" i="3"/>
  <c r="G50" i="3"/>
  <c r="G49" i="3"/>
  <c r="G45" i="3"/>
  <c r="G44" i="3"/>
  <c r="G43" i="3"/>
  <c r="G42" i="3"/>
  <c r="G32" i="3"/>
  <c r="G31" i="3"/>
  <c r="G26" i="3"/>
  <c r="G25" i="3"/>
  <c r="G21" i="3"/>
  <c r="G17" i="3"/>
  <c r="G15" i="3"/>
  <c r="G33" i="3" l="1"/>
  <c r="G54" i="3"/>
  <c r="G55" i="3" s="1"/>
  <c r="G56" i="3" s="1"/>
  <c r="G79" i="3"/>
  <c r="G86" i="3" s="1"/>
  <c r="G90" i="3" s="1"/>
  <c r="G20" i="3" l="1"/>
  <c r="G96" i="3"/>
  <c r="G22" i="3" l="1"/>
  <c r="G36" i="3" l="1"/>
  <c r="G89" i="2" l="1"/>
  <c r="G85" i="2" s="1"/>
  <c r="G78" i="2"/>
  <c r="G76" i="2"/>
  <c r="G74" i="2"/>
  <c r="G72" i="2"/>
  <c r="G70" i="2"/>
  <c r="G66" i="2"/>
  <c r="G65" i="2"/>
  <c r="B62" i="2"/>
  <c r="G53" i="2"/>
  <c r="G52" i="2"/>
  <c r="G51" i="2"/>
  <c r="G50" i="2"/>
  <c r="G46" i="2"/>
  <c r="G45" i="2"/>
  <c r="G44" i="2"/>
  <c r="G43" i="2"/>
  <c r="G37" i="2"/>
  <c r="G31" i="2"/>
  <c r="G30" i="2"/>
  <c r="G25" i="2"/>
  <c r="G24" i="2"/>
  <c r="G20" i="2"/>
  <c r="G16" i="2"/>
  <c r="G14" i="2"/>
  <c r="G55" i="2" l="1"/>
  <c r="G80" i="2"/>
  <c r="G87" i="2" s="1"/>
  <c r="G91" i="2" s="1"/>
  <c r="G19" i="2" s="1"/>
  <c r="G32" i="2"/>
  <c r="G56" i="2"/>
  <c r="G57" i="2" s="1"/>
  <c r="G97" i="2" l="1"/>
  <c r="G21" i="2"/>
  <c r="G35" i="2" l="1"/>
  <c r="G90" i="1"/>
  <c r="G86" i="1" s="1"/>
  <c r="G79" i="1"/>
  <c r="G77" i="1"/>
  <c r="G75" i="1"/>
  <c r="G73" i="1"/>
  <c r="G71" i="1"/>
  <c r="G67" i="1"/>
  <c r="G66" i="1"/>
  <c r="B63" i="1"/>
  <c r="G54" i="1"/>
  <c r="G53" i="1"/>
  <c r="G52" i="1"/>
  <c r="G51" i="1"/>
  <c r="G47" i="1"/>
  <c r="G46" i="1"/>
  <c r="G45" i="1"/>
  <c r="G44" i="1"/>
  <c r="G38" i="1"/>
  <c r="G32" i="1"/>
  <c r="G31" i="1"/>
  <c r="G26" i="1"/>
  <c r="G25" i="1"/>
  <c r="G21" i="1"/>
  <c r="G17" i="1"/>
  <c r="G15" i="1"/>
  <c r="G56" i="1" l="1"/>
  <c r="G57" i="1" s="1"/>
  <c r="G81" i="1"/>
  <c r="G88" i="1" s="1"/>
  <c r="G92" i="1" s="1"/>
  <c r="F86" i="1"/>
  <c r="G33" i="1"/>
  <c r="G20" i="1" l="1"/>
  <c r="G98" i="1"/>
  <c r="G22" i="1" l="1"/>
  <c r="G36" i="1" l="1"/>
</calcChain>
</file>

<file path=xl/sharedStrings.xml><?xml version="1.0" encoding="utf-8"?>
<sst xmlns="http://schemas.openxmlformats.org/spreadsheetml/2006/main" count="565" uniqueCount="60">
  <si>
    <t>NAEL CAPITAL (PRIVATE) LIMITED</t>
  </si>
  <si>
    <t xml:space="preserve">BALANCE SHEET (UNAUDITED) </t>
  </si>
  <si>
    <t>AS AT Mar 31, 2020</t>
  </si>
  <si>
    <t>Upto</t>
  </si>
  <si>
    <t>CAPITAL AND LIABILITIES</t>
  </si>
  <si>
    <t>RUPEES</t>
  </si>
  <si>
    <t>Authorised Capital</t>
  </si>
  <si>
    <t>3,000,000 Ordinary Shares of Rs.100/ each</t>
  </si>
  <si>
    <t xml:space="preserve">Issued   Subscribed   &amp;   Paid  up  Capital </t>
  </si>
  <si>
    <t>Share Preimum</t>
  </si>
  <si>
    <t>\</t>
  </si>
  <si>
    <t>Surplus on investment available for sale</t>
  </si>
  <si>
    <t>Profit/(Loss) for the period</t>
  </si>
  <si>
    <t>Unappropriated (Loss)/Profit Carried Forward</t>
  </si>
  <si>
    <t>Shareholders' Equity</t>
  </si>
  <si>
    <t>NON-CURRENT LIABILITIES</t>
  </si>
  <si>
    <t>Advance Against Issue of Shares</t>
  </si>
  <si>
    <t>Liabilities against assets subject to Finance Lease</t>
  </si>
  <si>
    <t>Deferred Taxation (Liability)</t>
  </si>
  <si>
    <t>CURRENT LIABILITIES</t>
  </si>
  <si>
    <t>Current maturity of liabilities against assets subject to Finance Lease</t>
  </si>
  <si>
    <t>Creditors, Accrued and Other Liabilities</t>
  </si>
  <si>
    <t>Contingencies and Commitment</t>
  </si>
  <si>
    <t>PROPERTY AND ASSETS</t>
  </si>
  <si>
    <t>FIXED ASSETS</t>
  </si>
  <si>
    <t>Operating Fixed Assets - Tangible</t>
  </si>
  <si>
    <t>Intangible Assets</t>
  </si>
  <si>
    <t>Investment - Available for Sale</t>
  </si>
  <si>
    <t>Long Term Deposits</t>
  </si>
  <si>
    <t>CURRENT ASSETS</t>
  </si>
  <si>
    <t>Short Term Investment</t>
  </si>
  <si>
    <t>Trade Debts - considered good</t>
  </si>
  <si>
    <t>Advances, Deposits, Prepayments &amp; Other Receivables</t>
  </si>
  <si>
    <t xml:space="preserve"> </t>
  </si>
  <si>
    <t>Cash &amp; Bank Balances</t>
  </si>
  <si>
    <t>Deferred Taxation (Asset)</t>
  </si>
  <si>
    <t>PROFIT AND LOSS ACCOUNT (UNAUDITED)</t>
  </si>
  <si>
    <t>Operating Revenue</t>
  </si>
  <si>
    <t>Capital Gain</t>
  </si>
  <si>
    <t>Dividend Income</t>
  </si>
  <si>
    <t>Return on Bank Deposits</t>
  </si>
  <si>
    <t>Return On KSE Exposure Deposit on Ready Market</t>
  </si>
  <si>
    <t>Operating Expenses</t>
  </si>
  <si>
    <t>Profit/(Loss) Before Tax</t>
  </si>
  <si>
    <t xml:space="preserve">Taxation </t>
  </si>
  <si>
    <t>Profit/(Loss)/Profit for the period Transferred to Balance Sheet</t>
  </si>
  <si>
    <t>Unappropriated (Loss)/Profit Brought Forward</t>
  </si>
  <si>
    <t>Unappropriated Gain/Loss Carried Forward</t>
  </si>
  <si>
    <t>AS AT SEPTEMBER 30, 2020</t>
  </si>
  <si>
    <t>AS AT March 31, 2021</t>
  </si>
  <si>
    <t>AS AT SEP 30, 2021</t>
  </si>
  <si>
    <t>AS AT SEPTEMBER 30, 2022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</si>
  <si>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0</t>
  </si>
  <si>
    <t>AS AT Mar 31, 2022</t>
  </si>
  <si>
    <t>AS AT MARCH 31, 2023</t>
  </si>
  <si>
    <t>AS AT SEPTEMBER 30, 2023</t>
  </si>
  <si>
    <t>AS AT MARCH 31, 2024</t>
  </si>
  <si>
    <t>AS AT SEPTEMBER 30, 2024</t>
  </si>
  <si>
    <t>(9 Months)</t>
  </si>
  <si>
    <t>AS AT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</si>
</sst>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Arial"/>
      <family val="2"/>
    </font>
    <font>
      <b/>
      <sz val="12"/>
      <name val="Times New Roman"/>
      <family val="1"/>
    </font>
    <font>
      <b/>
      <u/>
      <sz val="12"/>
      <color theme="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i/>
      <sz val="12"/>
      <name val="Times New Roman"/>
      <family val="1"/>
    </font>
    <font>
      <sz val="12"/>
      <color theme="0"/>
      <name val="Times New Roman"/>
      <family val="1"/>
    </font>
    <font>
      <sz val="12"/>
      <color theme="0"/>
      <name val="Arial"/>
      <family val="2"/>
    </font>
    <font>
      <b/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u/>
      <sz val="11"/>
      <color theme="0"/>
      <name val="Arial"/>
      <family val="2"/>
    </font>
    <font>
      <i/>
      <sz val="11"/>
      <name val="Arial"/>
      <family val="2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1" fontId="3" fillId="3" borderId="0" xfId="0" applyNumberFormat="1" applyFont="1" applyFill="1"/>
    <xf numFmtId="0" fontId="6" fillId="3" borderId="0" xfId="0" applyFont="1" applyFill="1"/>
    <xf numFmtId="0" fontId="3" fillId="3" borderId="0" xfId="0" applyFont="1" applyFill="1"/>
    <xf numFmtId="0" fontId="5" fillId="0" borderId="0" xfId="0" applyFont="1" applyAlignment="1">
      <alignment horizontal="center"/>
    </xf>
    <xf numFmtId="41" fontId="5" fillId="0" borderId="0" xfId="0" applyNumberFormat="1" applyFont="1"/>
    <xf numFmtId="0" fontId="5" fillId="0" borderId="0" xfId="0" applyFont="1"/>
    <xf numFmtId="41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165" fontId="7" fillId="0" borderId="1" xfId="1" applyNumberFormat="1" applyFont="1" applyFill="1" applyBorder="1" applyAlignment="1">
      <alignment shrinkToFit="1"/>
    </xf>
    <xf numFmtId="165" fontId="7" fillId="0" borderId="0" xfId="1" applyNumberFormat="1" applyFont="1" applyFill="1" applyBorder="1" applyAlignment="1">
      <alignment shrinkToFit="1"/>
    </xf>
    <xf numFmtId="0" fontId="0" fillId="0" borderId="0" xfId="0" applyAlignment="1">
      <alignment shrinkToFit="1"/>
    </xf>
    <xf numFmtId="0" fontId="7" fillId="0" borderId="2" xfId="0" applyFont="1" applyBorder="1" applyAlignment="1">
      <alignment shrinkToFit="1"/>
    </xf>
    <xf numFmtId="0" fontId="7" fillId="0" borderId="0" xfId="0" applyFont="1" applyAlignment="1">
      <alignment shrinkToFit="1"/>
    </xf>
    <xf numFmtId="165" fontId="7" fillId="0" borderId="3" xfId="1" applyNumberFormat="1" applyFont="1" applyFill="1" applyBorder="1" applyAlignment="1">
      <alignment shrinkToFit="1"/>
    </xf>
    <xf numFmtId="165" fontId="0" fillId="0" borderId="0" xfId="0" applyNumberFormat="1"/>
    <xf numFmtId="165" fontId="7" fillId="0" borderId="4" xfId="1" applyNumberFormat="1" applyFont="1" applyFill="1" applyBorder="1" applyAlignment="1">
      <alignment shrinkToFit="1"/>
    </xf>
    <xf numFmtId="165" fontId="10" fillId="0" borderId="0" xfId="1" applyNumberFormat="1" applyFont="1" applyFill="1" applyBorder="1" applyAlignment="1">
      <alignment shrinkToFit="1"/>
    </xf>
    <xf numFmtId="0" fontId="11" fillId="3" borderId="0" xfId="0" applyFont="1" applyFill="1"/>
    <xf numFmtId="0" fontId="12" fillId="3" borderId="0" xfId="0" applyFont="1" applyFill="1"/>
    <xf numFmtId="165" fontId="10" fillId="0" borderId="0" xfId="0" applyNumberFormat="1" applyFont="1" applyAlignment="1">
      <alignment horizontal="right" shrinkToFit="1"/>
    </xf>
    <xf numFmtId="165" fontId="7" fillId="0" borderId="2" xfId="0" applyNumberFormat="1" applyFont="1" applyBorder="1" applyAlignment="1">
      <alignment horizontal="right" shrinkToFit="1"/>
    </xf>
    <xf numFmtId="165" fontId="7" fillId="0" borderId="0" xfId="0" applyNumberFormat="1" applyFont="1" applyAlignment="1">
      <alignment horizontal="right" shrinkToFit="1"/>
    </xf>
    <xf numFmtId="165" fontId="7" fillId="0" borderId="4" xfId="0" applyNumberFormat="1" applyFont="1" applyBorder="1" applyAlignment="1">
      <alignment horizontal="right" shrinkToFit="1"/>
    </xf>
    <xf numFmtId="41" fontId="0" fillId="0" borderId="0" xfId="0" applyNumberFormat="1"/>
    <xf numFmtId="165" fontId="7" fillId="0" borderId="5" xfId="0" applyNumberFormat="1" applyFont="1" applyBorder="1" applyAlignment="1">
      <alignment horizontal="right" shrinkToFit="1"/>
    </xf>
    <xf numFmtId="165" fontId="4" fillId="0" borderId="0" xfId="0" applyNumberFormat="1" applyFont="1"/>
    <xf numFmtId="165" fontId="7" fillId="0" borderId="0" xfId="0" applyNumberFormat="1" applyFont="1" applyAlignment="1">
      <alignment shrinkToFit="1"/>
    </xf>
    <xf numFmtId="43" fontId="7" fillId="0" borderId="0" xfId="0" applyNumberFormat="1" applyFont="1" applyAlignment="1">
      <alignment shrinkToFit="1"/>
    </xf>
    <xf numFmtId="165" fontId="7" fillId="0" borderId="2" xfId="1" applyNumberFormat="1" applyFont="1" applyFill="1" applyBorder="1" applyAlignment="1">
      <alignment shrinkToFit="1"/>
    </xf>
    <xf numFmtId="165" fontId="7" fillId="0" borderId="5" xfId="0" applyNumberFormat="1" applyFont="1" applyBorder="1" applyAlignment="1">
      <alignment shrinkToFit="1"/>
    </xf>
    <xf numFmtId="43" fontId="7" fillId="0" borderId="0" xfId="1" applyFont="1" applyFill="1" applyBorder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165" fontId="7" fillId="0" borderId="0" xfId="1" applyNumberFormat="1" applyFont="1" applyFill="1" applyBorder="1"/>
    <xf numFmtId="165" fontId="7" fillId="0" borderId="0" xfId="1" applyNumberFormat="1" applyFont="1" applyFill="1" applyBorder="1" applyAlignment="1">
      <alignment horizontal="center"/>
    </xf>
    <xf numFmtId="41" fontId="7" fillId="0" borderId="6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center"/>
    </xf>
    <xf numFmtId="165" fontId="7" fillId="0" borderId="6" xfId="1" applyNumberFormat="1" applyFont="1" applyFill="1" applyBorder="1"/>
    <xf numFmtId="165" fontId="7" fillId="0" borderId="5" xfId="1" applyNumberFormat="1" applyFont="1" applyFill="1" applyBorder="1"/>
    <xf numFmtId="41" fontId="15" fillId="0" borderId="0" xfId="0" applyNumberFormat="1" applyFont="1"/>
    <xf numFmtId="0" fontId="16" fillId="2" borderId="0" xfId="0" applyFont="1" applyFill="1" applyAlignment="1">
      <alignment horizontal="center"/>
    </xf>
    <xf numFmtId="0" fontId="17" fillId="0" borderId="0" xfId="0" applyFont="1"/>
    <xf numFmtId="164" fontId="16" fillId="2" borderId="0" xfId="0" applyNumberFormat="1" applyFont="1" applyFill="1" applyAlignment="1">
      <alignment horizontal="center"/>
    </xf>
    <xf numFmtId="41" fontId="16" fillId="3" borderId="0" xfId="0" applyNumberFormat="1" applyFont="1" applyFill="1"/>
    <xf numFmtId="0" fontId="20" fillId="3" borderId="0" xfId="0" applyFont="1" applyFill="1"/>
    <xf numFmtId="0" fontId="16" fillId="3" borderId="0" xfId="0" applyFont="1" applyFill="1"/>
    <xf numFmtId="0" fontId="19" fillId="0" borderId="0" xfId="0" applyFont="1" applyAlignment="1">
      <alignment horizontal="center"/>
    </xf>
    <xf numFmtId="41" fontId="19" fillId="0" borderId="0" xfId="0" applyNumberFormat="1" applyFont="1"/>
    <xf numFmtId="0" fontId="19" fillId="0" borderId="0" xfId="0" applyFont="1"/>
    <xf numFmtId="41" fontId="17" fillId="0" borderId="0" xfId="0" applyNumberFormat="1" applyFont="1"/>
    <xf numFmtId="0" fontId="17" fillId="0" borderId="0" xfId="0" applyFont="1" applyAlignment="1">
      <alignment horizontal="center"/>
    </xf>
    <xf numFmtId="165" fontId="17" fillId="0" borderId="1" xfId="1" applyNumberFormat="1" applyFont="1" applyFill="1" applyBorder="1" applyAlignment="1">
      <alignment shrinkToFit="1"/>
    </xf>
    <xf numFmtId="0" fontId="17" fillId="0" borderId="0" xfId="0" applyFont="1" applyAlignment="1">
      <alignment shrinkToFit="1"/>
    </xf>
    <xf numFmtId="165" fontId="17" fillId="0" borderId="0" xfId="1" applyNumberFormat="1" applyFont="1" applyFill="1" applyBorder="1" applyAlignment="1">
      <alignment shrinkToFit="1"/>
    </xf>
    <xf numFmtId="0" fontId="17" fillId="0" borderId="2" xfId="0" applyFont="1" applyBorder="1" applyAlignment="1">
      <alignment shrinkToFit="1"/>
    </xf>
    <xf numFmtId="165" fontId="17" fillId="0" borderId="3" xfId="1" applyNumberFormat="1" applyFont="1" applyFill="1" applyBorder="1" applyAlignment="1">
      <alignment shrinkToFit="1"/>
    </xf>
    <xf numFmtId="165" fontId="17" fillId="0" borderId="4" xfId="1" applyNumberFormat="1" applyFont="1" applyFill="1" applyBorder="1" applyAlignment="1">
      <alignment shrinkToFit="1"/>
    </xf>
    <xf numFmtId="165" fontId="21" fillId="0" borderId="0" xfId="1" applyNumberFormat="1" applyFont="1" applyFill="1" applyBorder="1" applyAlignment="1">
      <alignment shrinkToFit="1"/>
    </xf>
    <xf numFmtId="0" fontId="18" fillId="3" borderId="0" xfId="0" applyFont="1" applyFill="1"/>
    <xf numFmtId="165" fontId="21" fillId="0" borderId="0" xfId="0" applyNumberFormat="1" applyFont="1" applyAlignment="1">
      <alignment horizontal="right" shrinkToFit="1"/>
    </xf>
    <xf numFmtId="165" fontId="17" fillId="0" borderId="2" xfId="0" applyNumberFormat="1" applyFont="1" applyBorder="1" applyAlignment="1">
      <alignment horizontal="right" shrinkToFit="1"/>
    </xf>
    <xf numFmtId="165" fontId="17" fillId="0" borderId="0" xfId="0" applyNumberFormat="1" applyFont="1" applyAlignment="1">
      <alignment horizontal="right" shrinkToFit="1"/>
    </xf>
    <xf numFmtId="165" fontId="17" fillId="0" borderId="4" xfId="0" applyNumberFormat="1" applyFont="1" applyBorder="1" applyAlignment="1">
      <alignment horizontal="right" shrinkToFit="1"/>
    </xf>
    <xf numFmtId="165" fontId="17" fillId="0" borderId="5" xfId="0" applyNumberFormat="1" applyFont="1" applyBorder="1" applyAlignment="1">
      <alignment horizontal="right" shrinkToFit="1"/>
    </xf>
    <xf numFmtId="165" fontId="17" fillId="0" borderId="0" xfId="0" applyNumberFormat="1" applyFont="1" applyAlignment="1">
      <alignment shrinkToFit="1"/>
    </xf>
    <xf numFmtId="165" fontId="17" fillId="0" borderId="0" xfId="0" applyNumberFormat="1" applyFont="1"/>
    <xf numFmtId="43" fontId="17" fillId="0" borderId="0" xfId="0" applyNumberFormat="1" applyFont="1" applyAlignment="1">
      <alignment shrinkToFit="1"/>
    </xf>
    <xf numFmtId="165" fontId="17" fillId="0" borderId="2" xfId="1" applyNumberFormat="1" applyFont="1" applyFill="1" applyBorder="1" applyAlignment="1">
      <alignment shrinkToFit="1"/>
    </xf>
    <xf numFmtId="165" fontId="17" fillId="0" borderId="5" xfId="0" applyNumberFormat="1" applyFont="1" applyBorder="1" applyAlignment="1">
      <alignment shrinkToFit="1"/>
    </xf>
    <xf numFmtId="43" fontId="17" fillId="0" borderId="0" xfId="1" applyFont="1" applyFill="1" applyBorder="1" applyAlignment="1">
      <alignment horizontal="center" shrinkToFit="1"/>
    </xf>
    <xf numFmtId="0" fontId="19" fillId="0" borderId="0" xfId="0" applyFont="1" applyAlignment="1">
      <alignment horizontal="center" vertical="center"/>
    </xf>
    <xf numFmtId="165" fontId="17" fillId="0" borderId="0" xfId="1" applyNumberFormat="1" applyFont="1" applyFill="1" applyBorder="1"/>
    <xf numFmtId="165" fontId="17" fillId="0" borderId="0" xfId="1" applyNumberFormat="1" applyFont="1" applyFill="1" applyBorder="1" applyAlignment="1">
      <alignment horizontal="center"/>
    </xf>
    <xf numFmtId="41" fontId="17" fillId="0" borderId="6" xfId="1" applyNumberFormat="1" applyFont="1" applyFill="1" applyBorder="1" applyAlignment="1">
      <alignment horizontal="center"/>
    </xf>
    <xf numFmtId="165" fontId="17" fillId="0" borderId="6" xfId="1" applyNumberFormat="1" applyFont="1" applyFill="1" applyBorder="1" applyAlignment="1">
      <alignment horizontal="center"/>
    </xf>
    <xf numFmtId="165" fontId="17" fillId="0" borderId="6" xfId="1" applyNumberFormat="1" applyFont="1" applyFill="1" applyBorder="1"/>
    <xf numFmtId="165" fontId="17" fillId="0" borderId="5" xfId="1" applyNumberFormat="1" applyFont="1" applyFill="1" applyBorder="1"/>
    <xf numFmtId="165" fontId="17" fillId="0" borderId="1" xfId="2" applyNumberFormat="1" applyFont="1" applyFill="1" applyBorder="1" applyAlignment="1">
      <alignment shrinkToFit="1"/>
    </xf>
    <xf numFmtId="165" fontId="17" fillId="0" borderId="0" xfId="2" applyNumberFormat="1" applyFont="1" applyFill="1" applyBorder="1" applyAlignment="1">
      <alignment shrinkToFit="1"/>
    </xf>
    <xf numFmtId="165" fontId="17" fillId="0" borderId="3" xfId="2" applyNumberFormat="1" applyFont="1" applyFill="1" applyBorder="1" applyAlignment="1">
      <alignment shrinkToFit="1"/>
    </xf>
    <xf numFmtId="165" fontId="17" fillId="0" borderId="4" xfId="2" applyNumberFormat="1" applyFont="1" applyFill="1" applyBorder="1" applyAlignment="1">
      <alignment shrinkToFit="1"/>
    </xf>
    <xf numFmtId="165" fontId="21" fillId="0" borderId="0" xfId="2" applyNumberFormat="1" applyFont="1" applyFill="1" applyBorder="1" applyAlignment="1">
      <alignment shrinkToFit="1"/>
    </xf>
    <xf numFmtId="165" fontId="17" fillId="0" borderId="2" xfId="2" applyNumberFormat="1" applyFont="1" applyFill="1" applyBorder="1" applyAlignment="1">
      <alignment shrinkToFit="1"/>
    </xf>
    <xf numFmtId="43" fontId="17" fillId="0" borderId="0" xfId="2" applyFont="1" applyFill="1" applyBorder="1" applyAlignment="1">
      <alignment horizontal="center" shrinkToFit="1"/>
    </xf>
    <xf numFmtId="165" fontId="17" fillId="0" borderId="0" xfId="2" applyNumberFormat="1" applyFont="1" applyFill="1" applyBorder="1"/>
    <xf numFmtId="165" fontId="17" fillId="0" borderId="0" xfId="2" applyNumberFormat="1" applyFont="1" applyFill="1" applyBorder="1" applyAlignment="1">
      <alignment horizontal="center"/>
    </xf>
    <xf numFmtId="41" fontId="17" fillId="0" borderId="6" xfId="2" applyNumberFormat="1" applyFont="1" applyFill="1" applyBorder="1" applyAlignment="1">
      <alignment horizontal="center"/>
    </xf>
    <xf numFmtId="165" fontId="17" fillId="0" borderId="6" xfId="2" applyNumberFormat="1" applyFont="1" applyFill="1" applyBorder="1" applyAlignment="1">
      <alignment horizontal="center"/>
    </xf>
    <xf numFmtId="165" fontId="17" fillId="0" borderId="6" xfId="2" applyNumberFormat="1" applyFont="1" applyFill="1" applyBorder="1"/>
    <xf numFmtId="165" fontId="17" fillId="0" borderId="5" xfId="2" applyNumberFormat="1" applyFont="1" applyFill="1" applyBorder="1"/>
    <xf numFmtId="0" fontId="2" fillId="0" borderId="0" xfId="0" applyFont="1" applyFill="1"/>
    <xf numFmtId="41" fontId="17" fillId="0" borderId="0" xfId="0" applyNumberFormat="1" applyFont="1" applyFill="1"/>
    <xf numFmtId="0" fontId="17" fillId="0" borderId="0" xfId="0" applyFont="1" applyFill="1"/>
    <xf numFmtId="0" fontId="2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1" fontId="7" fillId="0" borderId="0" xfId="0" applyNumberFormat="1" applyFont="1" applyFill="1"/>
    <xf numFmtId="0" fontId="7" fillId="0" borderId="0" xfId="0" applyFont="1" applyFill="1"/>
  </cellXfs>
  <cellStyles count="3">
    <cellStyle name="Comma" xfId="1" builtinId="3"/>
    <cellStyle name="Comma 2" xfId="2" xr:uid="{003362E0-CC90-4CF9-BC45-9B172FA2730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1</xdr:row>
      <xdr:rowOff>11</xdr:rowOff>
    </xdr:from>
    <xdr:to>
      <xdr:col>2</xdr:col>
      <xdr:colOff>214320</xdr:colOff>
      <xdr:row>4</xdr:row>
      <xdr:rowOff>166698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AB1E7C-E9BF-4396-859F-2CEE824EF6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6" y="161936"/>
          <a:ext cx="823914" cy="738187"/>
        </a:xfrm>
        <a:prstGeom prst="rect">
          <a:avLst/>
        </a:prstGeom>
      </xdr:spPr>
    </xdr:pic>
    <xdr:clientData/>
  </xdr:twoCellAnchor>
  <xdr:twoCellAnchor editAs="oneCell">
    <xdr:from>
      <xdr:col>1</xdr:col>
      <xdr:colOff>15</xdr:colOff>
      <xdr:row>60</xdr:row>
      <xdr:rowOff>-1</xdr:rowOff>
    </xdr:from>
    <xdr:to>
      <xdr:col>2</xdr:col>
      <xdr:colOff>214329</xdr:colOff>
      <xdr:row>63</xdr:row>
      <xdr:rowOff>142873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BD0CEF-73E8-409E-B326-29EC89CAB9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5" y="13858874"/>
          <a:ext cx="823914" cy="7143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1</xdr:row>
      <xdr:rowOff>11</xdr:rowOff>
    </xdr:from>
    <xdr:to>
      <xdr:col>2</xdr:col>
      <xdr:colOff>214320</xdr:colOff>
      <xdr:row>5</xdr:row>
      <xdr:rowOff>23823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ADFE79-58F8-478E-9089-04A6A89AD1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6" y="190511"/>
          <a:ext cx="823914" cy="785812"/>
        </a:xfrm>
        <a:prstGeom prst="rect">
          <a:avLst/>
        </a:prstGeom>
      </xdr:spPr>
    </xdr:pic>
    <xdr:clientData/>
  </xdr:twoCellAnchor>
  <xdr:twoCellAnchor editAs="oneCell">
    <xdr:from>
      <xdr:col>1</xdr:col>
      <xdr:colOff>15</xdr:colOff>
      <xdr:row>57</xdr:row>
      <xdr:rowOff>-1</xdr:rowOff>
    </xdr:from>
    <xdr:to>
      <xdr:col>2</xdr:col>
      <xdr:colOff>214329</xdr:colOff>
      <xdr:row>60</xdr:row>
      <xdr:rowOff>145675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9D82C0-6430-4C1E-A695-1F144B6F5E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5" y="13020674"/>
          <a:ext cx="823914" cy="717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1</xdr:row>
      <xdr:rowOff>11</xdr:rowOff>
    </xdr:from>
    <xdr:to>
      <xdr:col>2</xdr:col>
      <xdr:colOff>214320</xdr:colOff>
      <xdr:row>5</xdr:row>
      <xdr:rowOff>23823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28841-D78C-4F02-A99E-E55E4231BE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6" y="190511"/>
          <a:ext cx="823914" cy="785812"/>
        </a:xfrm>
        <a:prstGeom prst="rect">
          <a:avLst/>
        </a:prstGeom>
      </xdr:spPr>
    </xdr:pic>
    <xdr:clientData/>
  </xdr:twoCellAnchor>
  <xdr:twoCellAnchor editAs="oneCell">
    <xdr:from>
      <xdr:col>1</xdr:col>
      <xdr:colOff>15</xdr:colOff>
      <xdr:row>58</xdr:row>
      <xdr:rowOff>-1</xdr:rowOff>
    </xdr:from>
    <xdr:to>
      <xdr:col>2</xdr:col>
      <xdr:colOff>214329</xdr:colOff>
      <xdr:row>61</xdr:row>
      <xdr:rowOff>145675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9222AE-2A42-498E-9960-DA82C8CE68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5" y="13020674"/>
          <a:ext cx="823914" cy="71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1</xdr:row>
      <xdr:rowOff>11</xdr:rowOff>
    </xdr:from>
    <xdr:to>
      <xdr:col>2</xdr:col>
      <xdr:colOff>214320</xdr:colOff>
      <xdr:row>4</xdr:row>
      <xdr:rowOff>166698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1BBE0F-C28B-494B-8E06-BE3D0BB656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6" y="161936"/>
          <a:ext cx="823914" cy="738187"/>
        </a:xfrm>
        <a:prstGeom prst="rect">
          <a:avLst/>
        </a:prstGeom>
      </xdr:spPr>
    </xdr:pic>
    <xdr:clientData/>
  </xdr:twoCellAnchor>
  <xdr:twoCellAnchor editAs="oneCell">
    <xdr:from>
      <xdr:col>1</xdr:col>
      <xdr:colOff>15</xdr:colOff>
      <xdr:row>59</xdr:row>
      <xdr:rowOff>-1</xdr:rowOff>
    </xdr:from>
    <xdr:to>
      <xdr:col>2</xdr:col>
      <xdr:colOff>214329</xdr:colOff>
      <xdr:row>62</xdr:row>
      <xdr:rowOff>142873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8491EF-3AB6-4A8C-A7EE-8DF6A6B974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5" y="13858874"/>
          <a:ext cx="823914" cy="714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1</xdr:row>
      <xdr:rowOff>11</xdr:rowOff>
    </xdr:from>
    <xdr:to>
      <xdr:col>2</xdr:col>
      <xdr:colOff>214320</xdr:colOff>
      <xdr:row>4</xdr:row>
      <xdr:rowOff>166698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AB8375-E955-4B85-98CA-8F83B8D3FC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6" y="161936"/>
          <a:ext cx="823914" cy="738187"/>
        </a:xfrm>
        <a:prstGeom prst="rect">
          <a:avLst/>
        </a:prstGeom>
      </xdr:spPr>
    </xdr:pic>
    <xdr:clientData/>
  </xdr:twoCellAnchor>
  <xdr:twoCellAnchor editAs="oneCell">
    <xdr:from>
      <xdr:col>1</xdr:col>
      <xdr:colOff>15</xdr:colOff>
      <xdr:row>58</xdr:row>
      <xdr:rowOff>-1</xdr:rowOff>
    </xdr:from>
    <xdr:to>
      <xdr:col>2</xdr:col>
      <xdr:colOff>214329</xdr:colOff>
      <xdr:row>61</xdr:row>
      <xdr:rowOff>145675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9CD69A-2587-4133-9CD8-31250329E6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5" y="12830174"/>
          <a:ext cx="823914" cy="717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352431</xdr:colOff>
      <xdr:row>1</xdr:row>
      <xdr:rowOff>11</xdr:rowOff>
    </xdr:from>
    <xdr:to>
      <xdr:col>2</xdr:col>
      <xdr:colOff>209029</xdr:colOff>
      <xdr:row>4</xdr:row>
      <xdr:rowOff>182573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E60BB95-44BE-4C51-B77D-2ABD68A5FC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31" y="190511"/>
          <a:ext cx="828148" cy="896937"/>
        </a:xfrm>
        <a:prstGeom prst="rect">
          <a:avLst/>
        </a:prstGeom>
      </xdr:spPr>
    </xdr:pic>
    <xdr:clientData/>
  </xdr:twoCellAnchor>
  <xdr:twoCellAnchor editAs="oneCell">
    <xdr:from>
      <xdr:col>1</xdr:col>
      <xdr:colOff>2132</xdr:colOff>
      <xdr:row>56</xdr:row>
      <xdr:rowOff>236007</xdr:rowOff>
    </xdr:from>
    <xdr:to>
      <xdr:col>2</xdr:col>
      <xdr:colOff>218563</xdr:colOff>
      <xdr:row>60</xdr:row>
      <xdr:rowOff>228069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C1DBC2-AF8B-44FF-93C2-96B74BBBB2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5" y="12830174"/>
          <a:ext cx="830265" cy="912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1</xdr:row>
      <xdr:rowOff>11</xdr:rowOff>
    </xdr:from>
    <xdr:to>
      <xdr:col>2</xdr:col>
      <xdr:colOff>214320</xdr:colOff>
      <xdr:row>4</xdr:row>
      <xdr:rowOff>166698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51BA85-106F-4A5C-ACDB-969E054830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6" y="161936"/>
          <a:ext cx="823914" cy="738187"/>
        </a:xfrm>
        <a:prstGeom prst="rect">
          <a:avLst/>
        </a:prstGeom>
      </xdr:spPr>
    </xdr:pic>
    <xdr:clientData/>
  </xdr:twoCellAnchor>
  <xdr:twoCellAnchor editAs="oneCell">
    <xdr:from>
      <xdr:col>1</xdr:col>
      <xdr:colOff>15</xdr:colOff>
      <xdr:row>59</xdr:row>
      <xdr:rowOff>-1</xdr:rowOff>
    </xdr:from>
    <xdr:to>
      <xdr:col>2</xdr:col>
      <xdr:colOff>214329</xdr:colOff>
      <xdr:row>62</xdr:row>
      <xdr:rowOff>145675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003087-92B3-4569-8FB6-951B2A0887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5" y="12830174"/>
          <a:ext cx="823914" cy="7171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1</xdr:row>
      <xdr:rowOff>11</xdr:rowOff>
    </xdr:from>
    <xdr:to>
      <xdr:col>2</xdr:col>
      <xdr:colOff>214320</xdr:colOff>
      <xdr:row>4</xdr:row>
      <xdr:rowOff>166698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F28D57-38D2-4FF1-8C08-3408268373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6" y="161936"/>
          <a:ext cx="823914" cy="738187"/>
        </a:xfrm>
        <a:prstGeom prst="rect">
          <a:avLst/>
        </a:prstGeom>
      </xdr:spPr>
    </xdr:pic>
    <xdr:clientData/>
  </xdr:twoCellAnchor>
  <xdr:twoCellAnchor editAs="oneCell">
    <xdr:from>
      <xdr:col>1</xdr:col>
      <xdr:colOff>15</xdr:colOff>
      <xdr:row>56</xdr:row>
      <xdr:rowOff>-1</xdr:rowOff>
    </xdr:from>
    <xdr:to>
      <xdr:col>2</xdr:col>
      <xdr:colOff>214329</xdr:colOff>
      <xdr:row>59</xdr:row>
      <xdr:rowOff>145675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A6B3F6-C0EB-47A4-859E-B6946A4B05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5" y="12830174"/>
          <a:ext cx="823914" cy="7171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1</xdr:row>
      <xdr:rowOff>11</xdr:rowOff>
    </xdr:from>
    <xdr:to>
      <xdr:col>2</xdr:col>
      <xdr:colOff>214320</xdr:colOff>
      <xdr:row>4</xdr:row>
      <xdr:rowOff>166698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267A7B-4C30-449D-B49C-B6E0A9D1A7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6" y="161936"/>
          <a:ext cx="823914" cy="738187"/>
        </a:xfrm>
        <a:prstGeom prst="rect">
          <a:avLst/>
        </a:prstGeom>
      </xdr:spPr>
    </xdr:pic>
    <xdr:clientData/>
  </xdr:twoCellAnchor>
  <xdr:twoCellAnchor editAs="oneCell">
    <xdr:from>
      <xdr:col>1</xdr:col>
      <xdr:colOff>15</xdr:colOff>
      <xdr:row>58</xdr:row>
      <xdr:rowOff>-1</xdr:rowOff>
    </xdr:from>
    <xdr:to>
      <xdr:col>2</xdr:col>
      <xdr:colOff>214329</xdr:colOff>
      <xdr:row>61</xdr:row>
      <xdr:rowOff>145675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EE53BD-0397-4185-B3CC-F345BDC8CC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5" y="12830174"/>
          <a:ext cx="823914" cy="7171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1</xdr:row>
      <xdr:rowOff>11</xdr:rowOff>
    </xdr:from>
    <xdr:to>
      <xdr:col>2</xdr:col>
      <xdr:colOff>214320</xdr:colOff>
      <xdr:row>4</xdr:row>
      <xdr:rowOff>166698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E58396-5217-43D8-A859-121EA68F93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6" y="161936"/>
          <a:ext cx="823914" cy="738187"/>
        </a:xfrm>
        <a:prstGeom prst="rect">
          <a:avLst/>
        </a:prstGeom>
      </xdr:spPr>
    </xdr:pic>
    <xdr:clientData/>
  </xdr:twoCellAnchor>
  <xdr:twoCellAnchor editAs="oneCell">
    <xdr:from>
      <xdr:col>1</xdr:col>
      <xdr:colOff>15</xdr:colOff>
      <xdr:row>57</xdr:row>
      <xdr:rowOff>-1</xdr:rowOff>
    </xdr:from>
    <xdr:to>
      <xdr:col>2</xdr:col>
      <xdr:colOff>214329</xdr:colOff>
      <xdr:row>60</xdr:row>
      <xdr:rowOff>145675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14B394-9BA8-4320-BA52-705E750AF2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5" y="12830174"/>
          <a:ext cx="823914" cy="717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1</xdr:row>
      <xdr:rowOff>11</xdr:rowOff>
    </xdr:from>
    <xdr:to>
      <xdr:col>2</xdr:col>
      <xdr:colOff>214320</xdr:colOff>
      <xdr:row>4</xdr:row>
      <xdr:rowOff>166698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4D7329-A397-485B-BD88-2F3395309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6" y="161936"/>
          <a:ext cx="823914" cy="738187"/>
        </a:xfrm>
        <a:prstGeom prst="rect">
          <a:avLst/>
        </a:prstGeom>
      </xdr:spPr>
    </xdr:pic>
    <xdr:clientData/>
  </xdr:twoCellAnchor>
  <xdr:twoCellAnchor editAs="oneCell">
    <xdr:from>
      <xdr:col>1</xdr:col>
      <xdr:colOff>15</xdr:colOff>
      <xdr:row>58</xdr:row>
      <xdr:rowOff>-1</xdr:rowOff>
    </xdr:from>
    <xdr:to>
      <xdr:col>2</xdr:col>
      <xdr:colOff>214329</xdr:colOff>
      <xdr:row>61</xdr:row>
      <xdr:rowOff>145675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386444-C978-45F6-9483-C323DF085C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5" y="12830174"/>
          <a:ext cx="823914" cy="7171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ousuf%20Data\YOUSUF%202\MONTHLY%20ACCOUNTS\2020\Mar-20%20-\ACCOUNTS%2031%20Mar%202020%20(quarterly).xlsx" TargetMode="External"/><Relationship Id="rId1" Type="http://schemas.openxmlformats.org/officeDocument/2006/relationships/externalLinkPath" Target="/Yousuf%20Data/YOUSUF%202/MONTHLY%20ACCOUNTS/2020/Mar-20%20-/ACCOUNTS%2031%20Mar%202020%20(quarterly)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ousuf%20Data\YOUSUF%202\MONTHLY%20ACCOUNTS\2024\Sep-2024\Monthly%20Accounts%20SEPTEMBER-%202024_ERROR.xlsx" TargetMode="External"/><Relationship Id="rId1" Type="http://schemas.openxmlformats.org/officeDocument/2006/relationships/externalLinkPath" Target="/Yousuf%20Data/YOUSUF%202/MONTHLY%20ACCOUNTS/2024/Sep-2024/Monthly%20Accounts%20SEPTEMBER-%202024_ERROR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ousuf%20Data\YOUSUF%202\MONTHLY%20ACCOUNTS\2025\March%202025\Monthly%20Accounts%20March-%202025.xlsx" TargetMode="External"/><Relationship Id="rId1" Type="http://schemas.openxmlformats.org/officeDocument/2006/relationships/externalLinkPath" Target="/Yousuf%20Data/YOUSUF%202/MONTHLY%20ACCOUNTS/2025/March%202025/Monthly%20Accounts%20March-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ousuf%20Data\YOUSUF%202\MONTHLY%20ACCOUNTS\2020\Sep-20%20-\ACCOUNTS%2030%20sep%202020.xlsx" TargetMode="External"/><Relationship Id="rId1" Type="http://schemas.openxmlformats.org/officeDocument/2006/relationships/externalLinkPath" Target="/Yousuf%20Data/YOUSUF%202/MONTHLY%20ACCOUNTS/2020/Sep-20%20-/ACCOUNTS%2030%20sep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ousuf%20Data\YOUSUF%202\MONTHLY%20ACCOUNTS\2021\Mar-21\Mar-21\ACCOUNTS%2031%20Mar%202021.xlsx" TargetMode="External"/><Relationship Id="rId1" Type="http://schemas.openxmlformats.org/officeDocument/2006/relationships/externalLinkPath" Target="/Yousuf%20Data/YOUSUF%202/MONTHLY%20ACCOUNTS/2021/Mar-21/Mar-21/ACCOUNTS%2031%20Mar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ousuf%20Data\YOUSUF%202\MONTHLY%20ACCOUNTS\2021\Sep-21\Accounts%2030%20Sep%202021.xlsx" TargetMode="External"/><Relationship Id="rId1" Type="http://schemas.openxmlformats.org/officeDocument/2006/relationships/externalLinkPath" Target="/Yousuf%20Data/YOUSUF%202/MONTHLY%20ACCOUNTS/2021/Sep-21/Accounts%2030%20Sep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ousuf%20Data\YOUSUF%202\MONTHLY%20ACCOUNTS\2022\Mar-22\Monthly%20Accounts%2031%20Mar%202022.xlsx" TargetMode="External"/><Relationship Id="rId1" Type="http://schemas.openxmlformats.org/officeDocument/2006/relationships/externalLinkPath" Target="/Yousuf%20Data/YOUSUF%202/MONTHLY%20ACCOUNTS/2022/Mar-22/Monthly%20Accounts%2031%20Mar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ousuf%20Data\YOUSUF%202\MONTHLY%20ACCOUNTS\2022\Sep-22\Monthly%20Accounts%20Sep-%202022.xlsx" TargetMode="External"/><Relationship Id="rId1" Type="http://schemas.openxmlformats.org/officeDocument/2006/relationships/externalLinkPath" Target="/Yousuf%20Data/YOUSUF%202/MONTHLY%20ACCOUNTS/2022/Sep-22/Monthly%20Accounts%20Sep-%2020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ousuf%20Data\YOUSUF%202\MONTHLY%20ACCOUNTS\2023\Mar-23\Monthly%20Accounts%20Mar-%202023%20.xlsx" TargetMode="External"/><Relationship Id="rId1" Type="http://schemas.openxmlformats.org/officeDocument/2006/relationships/externalLinkPath" Target="/Yousuf%20Data/YOUSUF%202/MONTHLY%20ACCOUNTS/2023/Mar-23/Monthly%20Accounts%20Mar-%202023%20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ousuf%20Data\YOUSUF%202\MONTHLY%20ACCOUNTS\2023\Sep-23\Monthly%20Accounts%20Sep-%202023%20.xlsx" TargetMode="External"/><Relationship Id="rId1" Type="http://schemas.openxmlformats.org/officeDocument/2006/relationships/externalLinkPath" Target="/Yousuf%20Data/YOUSUF%202/MONTHLY%20ACCOUNTS/2023/Sep-23/Monthly%20Accounts%20Sep-%202023%20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Yousuf%20Data\YOUSUF%202\MONTHLY%20ACCOUNTS\2024\Mar-2024\Monthly%20Accounts%20Mar-%202024.xlsx" TargetMode="External"/><Relationship Id="rId1" Type="http://schemas.openxmlformats.org/officeDocument/2006/relationships/externalLinkPath" Target="/Yousuf%20Data/YOUSUF%202/MONTHLY%20ACCOUNTS/2024/Mar-2024/Monthly%20Accounts%20Mar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 &amp; PNL"/>
      <sheetName val="NOTES"/>
      <sheetName val="liquid capital and Net Worth"/>
      <sheetName val="Haircut"/>
      <sheetName val="Expenditure"/>
      <sheetName val="Capital Gain Working "/>
      <sheetName val="Investment Calculation for LC"/>
      <sheetName val="Int Earned-Accumulated"/>
      <sheetName val="NAV"/>
      <sheetName val="Annexure"/>
      <sheetName val="Rec Aging"/>
      <sheetName val="Pay Aging"/>
    </sheetNames>
    <sheetDataSet>
      <sheetData sheetId="0"/>
      <sheetData sheetId="1">
        <row r="11">
          <cell r="I11">
            <v>70434993</v>
          </cell>
        </row>
        <row r="14">
          <cell r="I14">
            <v>51000000</v>
          </cell>
        </row>
        <row r="17">
          <cell r="I17">
            <v>0</v>
          </cell>
        </row>
        <row r="20">
          <cell r="I20">
            <v>0</v>
          </cell>
        </row>
        <row r="24">
          <cell r="I24">
            <v>0</v>
          </cell>
        </row>
        <row r="43">
          <cell r="I43">
            <v>14501315.34</v>
          </cell>
        </row>
        <row r="46">
          <cell r="I46">
            <v>4319596</v>
          </cell>
        </row>
        <row r="72">
          <cell r="K72">
            <v>23519</v>
          </cell>
        </row>
        <row r="76">
          <cell r="K76">
            <v>3696801.2250000001</v>
          </cell>
        </row>
        <row r="84">
          <cell r="I84">
            <v>3624519</v>
          </cell>
        </row>
        <row r="86">
          <cell r="I86">
            <v>0</v>
          </cell>
        </row>
        <row r="95">
          <cell r="I95">
            <v>1302000</v>
          </cell>
        </row>
        <row r="99">
          <cell r="I99">
            <v>16745770.789999999</v>
          </cell>
        </row>
        <row r="107">
          <cell r="I107">
            <v>10489357</v>
          </cell>
        </row>
        <row r="127">
          <cell r="I127">
            <v>4694514</v>
          </cell>
        </row>
        <row r="153">
          <cell r="I153">
            <v>38876338.039999992</v>
          </cell>
        </row>
        <row r="169">
          <cell r="I169">
            <v>24455227.870000001</v>
          </cell>
        </row>
        <row r="176">
          <cell r="I176">
            <v>12982850.57</v>
          </cell>
        </row>
        <row r="191">
          <cell r="I191">
            <v>778717</v>
          </cell>
        </row>
        <row r="194">
          <cell r="I194">
            <v>3567</v>
          </cell>
        </row>
        <row r="197">
          <cell r="I197">
            <v>2596340</v>
          </cell>
        </row>
        <row r="244">
          <cell r="I244">
            <v>695534</v>
          </cell>
        </row>
        <row r="247">
          <cell r="I247">
            <v>13721041.645</v>
          </cell>
        </row>
      </sheetData>
      <sheetData sheetId="2"/>
      <sheetData sheetId="3"/>
      <sheetData sheetId="4"/>
      <sheetData sheetId="5">
        <row r="119">
          <cell r="M119">
            <v>-9972742.9199999999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 &amp; PNL"/>
      <sheetName val="NOTES"/>
      <sheetName val="Capital Gain Working "/>
      <sheetName val="Liquid Capital &amp; Net Worth"/>
      <sheetName val="Investment Calculation for LC"/>
      <sheetName val="Haircut"/>
      <sheetName val="NAV"/>
      <sheetName val="Annexure"/>
      <sheetName val="Net worth"/>
      <sheetName val="Rec Aging"/>
      <sheetName val="Pay Aging"/>
    </sheetNames>
    <sheetDataSet>
      <sheetData sheetId="0"/>
      <sheetData sheetId="1">
        <row r="11">
          <cell r="I11">
            <v>70434993</v>
          </cell>
        </row>
        <row r="14">
          <cell r="I14">
            <v>51000000</v>
          </cell>
        </row>
        <row r="17">
          <cell r="I17">
            <v>0</v>
          </cell>
        </row>
        <row r="20">
          <cell r="I20">
            <v>0</v>
          </cell>
        </row>
        <row r="24">
          <cell r="I24">
            <v>0</v>
          </cell>
        </row>
        <row r="42">
          <cell r="I42">
            <v>18711315.609999999</v>
          </cell>
        </row>
        <row r="56">
          <cell r="K56">
            <v>0</v>
          </cell>
        </row>
        <row r="60">
          <cell r="K60">
            <v>1161688</v>
          </cell>
        </row>
        <row r="68">
          <cell r="I68">
            <v>3601000</v>
          </cell>
        </row>
        <row r="70">
          <cell r="I70">
            <v>13850095.539999999</v>
          </cell>
        </row>
        <row r="78">
          <cell r="I78">
            <v>1302000</v>
          </cell>
        </row>
        <row r="82">
          <cell r="I82">
            <v>27660720.93</v>
          </cell>
        </row>
        <row r="90">
          <cell r="I90">
            <v>1101.18</v>
          </cell>
        </row>
        <row r="108">
          <cell r="I108">
            <v>20527914.879999999</v>
          </cell>
        </row>
        <row r="136">
          <cell r="I136">
            <v>17750694.809999999</v>
          </cell>
        </row>
        <row r="152">
          <cell r="I152">
            <v>21586787.109999999</v>
          </cell>
        </row>
        <row r="159">
          <cell r="I159">
            <v>4657759.13</v>
          </cell>
        </row>
        <row r="174">
          <cell r="I174">
            <v>0</v>
          </cell>
        </row>
        <row r="177">
          <cell r="I177">
            <v>0</v>
          </cell>
        </row>
        <row r="180">
          <cell r="I180">
            <v>745905.12</v>
          </cell>
        </row>
        <row r="229">
          <cell r="I229">
            <v>229132.48</v>
          </cell>
        </row>
        <row r="231">
          <cell r="I231">
            <v>5323652.4400000004</v>
          </cell>
        </row>
      </sheetData>
      <sheetData sheetId="2">
        <row r="669">
          <cell r="M669">
            <v>1893137.5000000009</v>
          </cell>
        </row>
        <row r="683">
          <cell r="M683">
            <v>918806.16000000201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 &amp; PNL"/>
      <sheetName val="Capital Gain Working "/>
      <sheetName val="TB"/>
      <sheetName val="NOTES"/>
      <sheetName val="Liquid Capital &amp; Net Worth"/>
      <sheetName val="Investment Calculation for LC"/>
      <sheetName val="Haircut"/>
      <sheetName val="NAV"/>
      <sheetName val="Annexure"/>
      <sheetName val="Net worth"/>
      <sheetName val="Rec Aging"/>
      <sheetName val="Pay Aging"/>
    </sheetNames>
    <sheetDataSet>
      <sheetData sheetId="0" refreshError="1"/>
      <sheetData sheetId="1">
        <row r="727">
          <cell r="M727">
            <v>2187935.17</v>
          </cell>
        </row>
        <row r="741">
          <cell r="M741">
            <v>23577587.670000002</v>
          </cell>
        </row>
      </sheetData>
      <sheetData sheetId="2" refreshError="1"/>
      <sheetData sheetId="3">
        <row r="11">
          <cell r="I11">
            <v>70434993</v>
          </cell>
        </row>
        <row r="14">
          <cell r="I14">
            <v>51000000</v>
          </cell>
        </row>
        <row r="17">
          <cell r="I17">
            <v>0</v>
          </cell>
        </row>
        <row r="20">
          <cell r="I20">
            <v>0</v>
          </cell>
        </row>
        <row r="24">
          <cell r="I24">
            <v>0</v>
          </cell>
        </row>
        <row r="42">
          <cell r="I42">
            <v>40703469.160000004</v>
          </cell>
        </row>
        <row r="56">
          <cell r="K56">
            <v>0</v>
          </cell>
        </row>
        <row r="60">
          <cell r="K60">
            <v>1469688</v>
          </cell>
        </row>
        <row r="64">
          <cell r="I64">
            <v>2500000</v>
          </cell>
        </row>
        <row r="65">
          <cell r="I65">
            <v>1100000</v>
          </cell>
        </row>
        <row r="70">
          <cell r="I70">
            <v>13850095.539999999</v>
          </cell>
        </row>
        <row r="78">
          <cell r="I78">
            <v>1302000</v>
          </cell>
        </row>
        <row r="82">
          <cell r="I82">
            <v>34104902.359999999</v>
          </cell>
        </row>
        <row r="90">
          <cell r="I90">
            <v>1100.8599999999999</v>
          </cell>
        </row>
        <row r="108">
          <cell r="I108">
            <v>7600159.1900000004</v>
          </cell>
        </row>
        <row r="136">
          <cell r="I136">
            <v>36207593.599999994</v>
          </cell>
        </row>
        <row r="152">
          <cell r="I152">
            <v>63796502.079999998</v>
          </cell>
        </row>
        <row r="160">
          <cell r="I160">
            <v>26462875.980000004</v>
          </cell>
        </row>
        <row r="175">
          <cell r="I175">
            <v>1932953</v>
          </cell>
        </row>
        <row r="178">
          <cell r="I178">
            <v>0</v>
          </cell>
        </row>
        <row r="181">
          <cell r="I181">
            <v>2032273</v>
          </cell>
        </row>
        <row r="231">
          <cell r="I231">
            <v>1572238.78</v>
          </cell>
        </row>
        <row r="233">
          <cell r="I233">
            <v>20803800.720000003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 &amp; PNL"/>
      <sheetName val="NOTES"/>
      <sheetName val="Expenditure"/>
      <sheetName val="Capital Gain Working "/>
      <sheetName val="Investment Calculation for LC"/>
      <sheetName val="Int Earned-Accumulated"/>
      <sheetName val="liquid capital and Net Worth"/>
      <sheetName val="Haircut"/>
      <sheetName val="NAV"/>
      <sheetName val="Annexure"/>
      <sheetName val="Rec Aging"/>
      <sheetName val="Pay Aging"/>
    </sheetNames>
    <sheetDataSet>
      <sheetData sheetId="0" refreshError="1"/>
      <sheetData sheetId="1">
        <row r="11">
          <cell r="I11">
            <v>70434993</v>
          </cell>
        </row>
        <row r="14">
          <cell r="I14">
            <v>51000000</v>
          </cell>
        </row>
        <row r="17">
          <cell r="I17">
            <v>0</v>
          </cell>
        </row>
        <row r="20">
          <cell r="I20">
            <v>0</v>
          </cell>
        </row>
        <row r="24">
          <cell r="I24">
            <v>0</v>
          </cell>
        </row>
        <row r="43">
          <cell r="I43">
            <v>27628347</v>
          </cell>
        </row>
        <row r="46">
          <cell r="I46">
            <v>4319596</v>
          </cell>
        </row>
        <row r="72">
          <cell r="K72">
            <v>8263.888888888876</v>
          </cell>
        </row>
        <row r="76">
          <cell r="K76">
            <v>1136189.8638888919</v>
          </cell>
        </row>
        <row r="84">
          <cell r="I84">
            <v>3609263.888888889</v>
          </cell>
        </row>
        <row r="86">
          <cell r="I86">
            <v>10703821</v>
          </cell>
        </row>
        <row r="95">
          <cell r="I95">
            <v>1302000</v>
          </cell>
        </row>
        <row r="99">
          <cell r="I99">
            <v>29343884.82</v>
          </cell>
        </row>
        <row r="107">
          <cell r="I107">
            <v>781497</v>
          </cell>
        </row>
        <row r="127">
          <cell r="I127">
            <v>4130798.54</v>
          </cell>
        </row>
        <row r="154">
          <cell r="I154">
            <v>24886434.289999999</v>
          </cell>
        </row>
        <row r="170">
          <cell r="I170">
            <v>47811377.230000004</v>
          </cell>
        </row>
        <row r="177">
          <cell r="I177">
            <v>6029940.46</v>
          </cell>
        </row>
        <row r="192">
          <cell r="I192">
            <v>126814</v>
          </cell>
        </row>
        <row r="195">
          <cell r="I195">
            <v>0</v>
          </cell>
        </row>
        <row r="198">
          <cell r="I198">
            <v>221809.75</v>
          </cell>
        </row>
        <row r="245">
          <cell r="I245">
            <v>262465</v>
          </cell>
        </row>
        <row r="248">
          <cell r="I248">
            <v>8130126.9027777771</v>
          </cell>
        </row>
      </sheetData>
      <sheetData sheetId="2" refreshError="1"/>
      <sheetData sheetId="3">
        <row r="135">
          <cell r="M135">
            <v>6096943.5946999993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 &amp; PNL"/>
      <sheetName val="NOTES"/>
      <sheetName val="Expenditure"/>
      <sheetName val="Capital Gain Working "/>
      <sheetName val="Investment Calculation for LC"/>
      <sheetName val="Int Earned-Accumulated"/>
      <sheetName val="Mutual Fund Income"/>
      <sheetName val="Liquid Capital &amp; Net Worth"/>
      <sheetName val="Haircut"/>
      <sheetName val="NAV"/>
      <sheetName val="Annexure"/>
      <sheetName val="Rec Aging"/>
      <sheetName val="Pay Aging"/>
    </sheetNames>
    <sheetDataSet>
      <sheetData sheetId="0"/>
      <sheetData sheetId="1">
        <row r="11">
          <cell r="I11">
            <v>70434993</v>
          </cell>
        </row>
        <row r="14">
          <cell r="I14">
            <v>51000000</v>
          </cell>
        </row>
        <row r="17">
          <cell r="I17">
            <v>0</v>
          </cell>
        </row>
        <row r="20">
          <cell r="I20">
            <v>0</v>
          </cell>
        </row>
        <row r="24">
          <cell r="I24">
            <v>0</v>
          </cell>
        </row>
        <row r="42">
          <cell r="I42">
            <v>65634842.340000004</v>
          </cell>
        </row>
        <row r="56">
          <cell r="K56">
            <v>6847.2222222222481</v>
          </cell>
        </row>
        <row r="60">
          <cell r="K60">
            <v>1172586.1250000033</v>
          </cell>
        </row>
        <row r="68">
          <cell r="I68">
            <v>3607847.222222222</v>
          </cell>
        </row>
        <row r="70">
          <cell r="I70">
            <v>10703821</v>
          </cell>
        </row>
        <row r="78">
          <cell r="I78">
            <v>1302000</v>
          </cell>
        </row>
        <row r="82">
          <cell r="I82">
            <v>12932108.48</v>
          </cell>
        </row>
        <row r="90">
          <cell r="I90">
            <v>1864828.83</v>
          </cell>
        </row>
        <row r="108">
          <cell r="I108">
            <v>4702826.25</v>
          </cell>
        </row>
        <row r="135">
          <cell r="I135">
            <v>45595116.710000001</v>
          </cell>
        </row>
        <row r="151">
          <cell r="I151">
            <v>82393599.280000001</v>
          </cell>
        </row>
        <row r="158">
          <cell r="I158">
            <v>21628023.850000001</v>
          </cell>
        </row>
        <row r="170">
          <cell r="I170">
            <v>264849.82</v>
          </cell>
        </row>
        <row r="173">
          <cell r="I173">
            <v>13094</v>
          </cell>
        </row>
        <row r="176">
          <cell r="I176">
            <v>552307.26</v>
          </cell>
        </row>
        <row r="224">
          <cell r="I224">
            <v>1024040.83</v>
          </cell>
        </row>
        <row r="226">
          <cell r="I226">
            <v>20224123.131666664</v>
          </cell>
        </row>
      </sheetData>
      <sheetData sheetId="2"/>
      <sheetData sheetId="3">
        <row r="158">
          <cell r="M158">
            <v>4675617.9146999987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 &amp; PNL"/>
      <sheetName val="Balance Sheet &amp; PNL (quarterly)"/>
      <sheetName val="NOTES"/>
      <sheetName val="Expenditure"/>
      <sheetName val="Capital Gain Working "/>
      <sheetName val="Int Earned-Accumulated"/>
      <sheetName val="Mutual Fund Income"/>
      <sheetName val="Liquid Capital &amp; Net Worth"/>
      <sheetName val="Investment Calculation for LC"/>
      <sheetName val="Haircut"/>
      <sheetName val="NAV"/>
      <sheetName val="Annexure"/>
      <sheetName val="Net worth"/>
      <sheetName val="Rec Aging"/>
      <sheetName val="Pay Aging"/>
    </sheetNames>
    <sheetDataSet>
      <sheetData sheetId="0"/>
      <sheetData sheetId="1"/>
      <sheetData sheetId="2">
        <row r="11">
          <cell r="I11">
            <v>70434993</v>
          </cell>
        </row>
        <row r="14">
          <cell r="I14">
            <v>51000000</v>
          </cell>
        </row>
        <row r="17">
          <cell r="I17">
            <v>0</v>
          </cell>
        </row>
        <row r="20">
          <cell r="I20">
            <v>0</v>
          </cell>
        </row>
        <row r="24">
          <cell r="I24">
            <v>0</v>
          </cell>
        </row>
        <row r="42">
          <cell r="I42">
            <v>8533455.2100000009</v>
          </cell>
        </row>
        <row r="56">
          <cell r="K56">
            <v>5627.3148148147739</v>
          </cell>
        </row>
        <row r="60">
          <cell r="K60">
            <v>1283418.7731481513</v>
          </cell>
        </row>
        <row r="68">
          <cell r="I68">
            <v>3606627.3148148148</v>
          </cell>
        </row>
        <row r="70">
          <cell r="I70">
            <v>24121439</v>
          </cell>
        </row>
        <row r="78">
          <cell r="I78">
            <v>1302000</v>
          </cell>
        </row>
        <row r="82">
          <cell r="I82">
            <v>25594812.810000002</v>
          </cell>
        </row>
        <row r="90">
          <cell r="I90">
            <v>1923168.4</v>
          </cell>
        </row>
        <row r="108">
          <cell r="I108">
            <v>5401080.6299999999</v>
          </cell>
        </row>
        <row r="135">
          <cell r="I135">
            <v>45981661.820000008</v>
          </cell>
        </row>
        <row r="151">
          <cell r="I151">
            <v>14837583.539999999</v>
          </cell>
        </row>
        <row r="158">
          <cell r="I158">
            <v>4278258.57</v>
          </cell>
        </row>
        <row r="170">
          <cell r="I170">
            <v>338725.93</v>
          </cell>
        </row>
        <row r="173">
          <cell r="I173">
            <v>248</v>
          </cell>
        </row>
        <row r="176">
          <cell r="I176">
            <v>283455.755</v>
          </cell>
        </row>
        <row r="225">
          <cell r="I225">
            <v>74909.95</v>
          </cell>
        </row>
        <row r="227">
          <cell r="I227">
            <v>5916791.32462963</v>
          </cell>
        </row>
      </sheetData>
      <sheetData sheetId="3"/>
      <sheetData sheetId="4">
        <row r="172">
          <cell r="M172">
            <v>-4894812.3299999963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 &amp; PNL"/>
      <sheetName val="NOTES"/>
      <sheetName val="Expenditure"/>
      <sheetName val="Capital Gain Working "/>
      <sheetName val="Int Earned-Accumulated"/>
      <sheetName val="Mutual Fund Income"/>
      <sheetName val="Liquid Capital &amp; Net Worth"/>
      <sheetName val="Investment Calculation for LC"/>
      <sheetName val="Haircut"/>
      <sheetName val="NAV"/>
      <sheetName val="Annexure"/>
      <sheetName val="Net worth"/>
      <sheetName val="Rec Aging"/>
      <sheetName val="Pay Aging"/>
    </sheetNames>
    <sheetDataSet>
      <sheetData sheetId="0"/>
      <sheetData sheetId="1">
        <row r="11">
          <cell r="I11">
            <v>70434993</v>
          </cell>
        </row>
        <row r="14">
          <cell r="I14">
            <v>51000000</v>
          </cell>
        </row>
        <row r="17">
          <cell r="I17">
            <v>0</v>
          </cell>
        </row>
        <row r="20">
          <cell r="I20">
            <v>0</v>
          </cell>
        </row>
        <row r="24">
          <cell r="I24">
            <v>0</v>
          </cell>
        </row>
        <row r="42">
          <cell r="I42">
            <v>33938135.350000001</v>
          </cell>
        </row>
        <row r="56">
          <cell r="K56">
            <v>4604.1666666666279</v>
          </cell>
        </row>
        <row r="60">
          <cell r="K60">
            <v>1265554.2083333367</v>
          </cell>
        </row>
        <row r="68">
          <cell r="I68">
            <v>3605604.1666666665</v>
          </cell>
        </row>
        <row r="70">
          <cell r="I70">
            <v>24121439</v>
          </cell>
        </row>
        <row r="78">
          <cell r="I78">
            <v>1302000</v>
          </cell>
        </row>
        <row r="82">
          <cell r="I82">
            <v>8914096.4400000013</v>
          </cell>
        </row>
        <row r="90">
          <cell r="I90">
            <v>1997279.69</v>
          </cell>
        </row>
        <row r="108">
          <cell r="I108">
            <v>4067269.84</v>
          </cell>
        </row>
        <row r="136">
          <cell r="I136">
            <v>30598119.940000001</v>
          </cell>
        </row>
        <row r="152">
          <cell r="I152">
            <v>50769819.469999999</v>
          </cell>
        </row>
        <row r="159">
          <cell r="I159">
            <v>9936733.4100000001</v>
          </cell>
        </row>
        <row r="173">
          <cell r="I173">
            <v>1446506.56</v>
          </cell>
        </row>
        <row r="176">
          <cell r="I176">
            <v>783.27</v>
          </cell>
        </row>
        <row r="179">
          <cell r="I179">
            <v>993290.17</v>
          </cell>
        </row>
        <row r="228">
          <cell r="I228">
            <v>687639.26</v>
          </cell>
        </row>
        <row r="230">
          <cell r="I230">
            <v>17576077.079444446</v>
          </cell>
        </row>
      </sheetData>
      <sheetData sheetId="2"/>
      <sheetData sheetId="3">
        <row r="172">
          <cell r="M172">
            <v>-21527227.699999999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 &amp; PNL"/>
      <sheetName val="NOTES"/>
      <sheetName val="Expenditure"/>
      <sheetName val="Capital Gain Working "/>
      <sheetName val="Int Earned-Accumulated"/>
      <sheetName val="Mutual Fund Income"/>
      <sheetName val="Liquid Capital &amp; Net Worth"/>
      <sheetName val="Investment Calculation for LC"/>
      <sheetName val="Haircut"/>
      <sheetName val="NAV"/>
      <sheetName val="Annexure"/>
      <sheetName val="Net worth"/>
      <sheetName val="Rec Aging"/>
      <sheetName val="Pay Aging"/>
    </sheetNames>
    <sheetDataSet>
      <sheetData sheetId="0"/>
      <sheetData sheetId="1">
        <row r="11">
          <cell r="I11">
            <v>70434993</v>
          </cell>
        </row>
        <row r="14">
          <cell r="I14">
            <v>51000000</v>
          </cell>
        </row>
        <row r="17">
          <cell r="I17">
            <v>0</v>
          </cell>
        </row>
        <row r="20">
          <cell r="I20">
            <v>0</v>
          </cell>
        </row>
        <row r="24">
          <cell r="I24">
            <v>0</v>
          </cell>
        </row>
        <row r="42">
          <cell r="I42">
            <v>16094796.689999999</v>
          </cell>
        </row>
        <row r="56">
          <cell r="K56">
            <v>0</v>
          </cell>
        </row>
        <row r="60">
          <cell r="K60">
            <v>1229287.7361111145</v>
          </cell>
        </row>
        <row r="68">
          <cell r="I68">
            <v>3601000</v>
          </cell>
        </row>
        <row r="70">
          <cell r="I70">
            <v>24121439</v>
          </cell>
        </row>
        <row r="78">
          <cell r="I78">
            <v>1302000</v>
          </cell>
        </row>
        <row r="82">
          <cell r="I82">
            <v>4525419.2400000021</v>
          </cell>
        </row>
        <row r="90">
          <cell r="I90">
            <v>2112520.65</v>
          </cell>
        </row>
        <row r="108">
          <cell r="I108">
            <v>5284078.24</v>
          </cell>
        </row>
        <row r="136">
          <cell r="I136">
            <v>24843527.09</v>
          </cell>
        </row>
        <row r="152">
          <cell r="I152">
            <v>31502354.510000002</v>
          </cell>
        </row>
        <row r="159">
          <cell r="I159">
            <v>2807339.08</v>
          </cell>
        </row>
        <row r="174">
          <cell r="I174">
            <v>75997.56</v>
          </cell>
        </row>
        <row r="177">
          <cell r="I177">
            <v>387.33</v>
          </cell>
        </row>
        <row r="180">
          <cell r="I180">
            <v>466756</v>
          </cell>
        </row>
        <row r="229">
          <cell r="I229">
            <v>51425.24</v>
          </cell>
        </row>
        <row r="231">
          <cell r="I231">
            <v>5914303.1116666663</v>
          </cell>
        </row>
      </sheetData>
      <sheetData sheetId="2"/>
      <sheetData sheetId="3">
        <row r="170">
          <cell r="M170">
            <v>-26978344.538999997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 &amp; PNL"/>
      <sheetName val="NOTES"/>
      <sheetName val="Expenditure"/>
      <sheetName val="Capital Gain Working "/>
      <sheetName val="Int Earned-Accumulated"/>
      <sheetName val="Mutual Fund Income"/>
      <sheetName val="Liquid Capital &amp; Net Worth"/>
      <sheetName val="Investment Calculation for LC"/>
      <sheetName val="Haircut"/>
      <sheetName val="NAV"/>
      <sheetName val="Annexure"/>
      <sheetName val="Net worth"/>
      <sheetName val="Rec Aging"/>
      <sheetName val="Pay Aging"/>
    </sheetNames>
    <sheetDataSet>
      <sheetData sheetId="0"/>
      <sheetData sheetId="1">
        <row r="11">
          <cell r="I11">
            <v>70434993</v>
          </cell>
        </row>
        <row r="14">
          <cell r="I14">
            <v>51000000</v>
          </cell>
        </row>
        <row r="17">
          <cell r="I17">
            <v>0</v>
          </cell>
        </row>
        <row r="20">
          <cell r="I20">
            <v>0</v>
          </cell>
        </row>
        <row r="24">
          <cell r="I24">
            <v>0</v>
          </cell>
        </row>
        <row r="42">
          <cell r="I42">
            <v>13253326.969999999</v>
          </cell>
        </row>
        <row r="56">
          <cell r="K56">
            <v>0</v>
          </cell>
        </row>
        <row r="60">
          <cell r="K60">
            <v>708695.20833333349</v>
          </cell>
        </row>
        <row r="68">
          <cell r="I68">
            <v>3601000</v>
          </cell>
        </row>
        <row r="70">
          <cell r="I70">
            <v>11060615</v>
          </cell>
        </row>
        <row r="78">
          <cell r="I78">
            <v>1302000</v>
          </cell>
        </row>
        <row r="82">
          <cell r="I82">
            <v>12701367.799999997</v>
          </cell>
        </row>
        <row r="90">
          <cell r="I90">
            <v>2240554</v>
          </cell>
        </row>
        <row r="108">
          <cell r="I108">
            <v>5366148.21</v>
          </cell>
        </row>
        <row r="136">
          <cell r="I136">
            <v>35337769.279999994</v>
          </cell>
        </row>
        <row r="152">
          <cell r="I152">
            <v>13351973.33</v>
          </cell>
        </row>
        <row r="159">
          <cell r="I159">
            <v>8165161.2800000003</v>
          </cell>
        </row>
        <row r="174">
          <cell r="I174">
            <v>866624.44</v>
          </cell>
        </row>
        <row r="177">
          <cell r="I177">
            <v>916.75</v>
          </cell>
        </row>
        <row r="180">
          <cell r="I180">
            <v>1312399.48</v>
          </cell>
        </row>
        <row r="229">
          <cell r="I229">
            <v>403952</v>
          </cell>
        </row>
        <row r="231">
          <cell r="I231">
            <v>16445012.691666666</v>
          </cell>
        </row>
      </sheetData>
      <sheetData sheetId="2"/>
      <sheetData sheetId="3">
        <row r="170">
          <cell r="M170">
            <v>-5256271.4790000012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 &amp; PNL"/>
      <sheetName val="NOTES"/>
      <sheetName val="Expenditure"/>
      <sheetName val="Capital Gain Working "/>
      <sheetName val="Investment Calculation for LC"/>
      <sheetName val="Int Earned-Accumulated"/>
      <sheetName val="Mutual Fund Income"/>
      <sheetName val="Liquid Capital &amp; Net Worth"/>
      <sheetName val="Haircut"/>
      <sheetName val="NAV"/>
      <sheetName val="Annexure"/>
      <sheetName val="Net worth"/>
      <sheetName val="Rec Aging"/>
      <sheetName val="Pay Aging"/>
    </sheetNames>
    <sheetDataSet>
      <sheetData sheetId="0"/>
      <sheetData sheetId="1">
        <row r="11">
          <cell r="I11">
            <v>70434993</v>
          </cell>
        </row>
        <row r="14">
          <cell r="I14">
            <v>51000000</v>
          </cell>
        </row>
        <row r="17">
          <cell r="I17">
            <v>5559800</v>
          </cell>
        </row>
        <row r="20">
          <cell r="I20">
            <v>0</v>
          </cell>
        </row>
        <row r="24">
          <cell r="I24">
            <v>0</v>
          </cell>
        </row>
        <row r="42">
          <cell r="I42">
            <v>9504961.3499999996</v>
          </cell>
        </row>
        <row r="56">
          <cell r="K56">
            <v>0</v>
          </cell>
        </row>
        <row r="60">
          <cell r="K60">
            <v>104186.79166666651</v>
          </cell>
        </row>
        <row r="68">
          <cell r="I68">
            <v>3601000</v>
          </cell>
        </row>
        <row r="70">
          <cell r="I70">
            <v>8000836</v>
          </cell>
        </row>
        <row r="78">
          <cell r="I78">
            <v>1302000</v>
          </cell>
        </row>
        <row r="82">
          <cell r="I82">
            <v>21558242.84</v>
          </cell>
        </row>
        <row r="90">
          <cell r="I90">
            <v>2415073.7799999998</v>
          </cell>
        </row>
        <row r="108">
          <cell r="I108">
            <v>4287766.49</v>
          </cell>
        </row>
        <row r="136">
          <cell r="I136">
            <v>34335979.599999994</v>
          </cell>
        </row>
        <row r="152">
          <cell r="I152">
            <v>10264693.9</v>
          </cell>
        </row>
        <row r="159">
          <cell r="I159">
            <v>3815652.98</v>
          </cell>
        </row>
        <row r="174">
          <cell r="I174">
            <v>108961</v>
          </cell>
        </row>
        <row r="177">
          <cell r="I177">
            <v>0</v>
          </cell>
        </row>
        <row r="180">
          <cell r="I180">
            <v>568731.72</v>
          </cell>
        </row>
        <row r="229">
          <cell r="I229">
            <v>180297.28</v>
          </cell>
        </row>
        <row r="231">
          <cell r="I231">
            <v>5776117.8650000002</v>
          </cell>
        </row>
      </sheetData>
      <sheetData sheetId="2"/>
      <sheetData sheetId="3">
        <row r="155">
          <cell r="M155">
            <v>2326800.1379999979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Sheet &amp; PNL"/>
      <sheetName val="NOTES"/>
      <sheetName val="Sheet1"/>
      <sheetName val="Expenditure"/>
      <sheetName val="Capital Gain Working "/>
      <sheetName val="Investment Calculation for LC"/>
      <sheetName val="Int Earned-Accumulated"/>
      <sheetName val="Mutual Fund Income"/>
      <sheetName val="Liquid Capital &amp; Net Worth"/>
      <sheetName val="Haircut"/>
      <sheetName val="NAV"/>
      <sheetName val="Annexure"/>
      <sheetName val="Net worth"/>
      <sheetName val="Rec Aging"/>
      <sheetName val="Pay Aging"/>
    </sheetNames>
    <sheetDataSet>
      <sheetData sheetId="0"/>
      <sheetData sheetId="1">
        <row r="11">
          <cell r="I11">
            <v>70434993</v>
          </cell>
        </row>
        <row r="14">
          <cell r="I14">
            <v>51000000</v>
          </cell>
        </row>
        <row r="17">
          <cell r="I17">
            <v>0</v>
          </cell>
        </row>
        <row r="20">
          <cell r="I20">
            <v>0</v>
          </cell>
        </row>
        <row r="24">
          <cell r="I24">
            <v>0</v>
          </cell>
        </row>
        <row r="42">
          <cell r="I42">
            <v>20139231.449999999</v>
          </cell>
        </row>
        <row r="56">
          <cell r="K56">
            <v>0</v>
          </cell>
        </row>
        <row r="60">
          <cell r="K60">
            <v>1107180</v>
          </cell>
        </row>
        <row r="68">
          <cell r="I68">
            <v>3601000</v>
          </cell>
        </row>
        <row r="70">
          <cell r="I70">
            <v>8000836</v>
          </cell>
        </row>
        <row r="78">
          <cell r="I78">
            <v>1302000</v>
          </cell>
        </row>
        <row r="82">
          <cell r="I82">
            <v>21923049.530000001</v>
          </cell>
        </row>
        <row r="90">
          <cell r="I90">
            <v>1101.18</v>
          </cell>
        </row>
        <row r="108">
          <cell r="I108">
            <v>7069750.6699999999</v>
          </cell>
        </row>
        <row r="136">
          <cell r="I136">
            <v>33220742.460000001</v>
          </cell>
        </row>
        <row r="152">
          <cell r="I152">
            <v>21552532.739999998</v>
          </cell>
        </row>
        <row r="159">
          <cell r="I159">
            <v>13985946.32</v>
          </cell>
        </row>
        <row r="174">
          <cell r="I174">
            <v>653155.6</v>
          </cell>
        </row>
        <row r="177">
          <cell r="I177">
            <v>0</v>
          </cell>
        </row>
        <row r="180">
          <cell r="I180">
            <v>1642802.21</v>
          </cell>
        </row>
        <row r="229">
          <cell r="I229">
            <v>599341.15</v>
          </cell>
        </row>
        <row r="231">
          <cell r="I231">
            <v>17758503.239999998</v>
          </cell>
        </row>
      </sheetData>
      <sheetData sheetId="2"/>
      <sheetData sheetId="3"/>
      <sheetData sheetId="4">
        <row r="359">
          <cell r="M359">
            <v>8776372.1541999951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95ED-D5D2-4BFE-9752-91238B39BF5F}">
  <dimension ref="A2:L156"/>
  <sheetViews>
    <sheetView showGridLines="0" tabSelected="1" zoomScale="90" zoomScaleNormal="90" workbookViewId="0"/>
  </sheetViews>
  <sheetFormatPr defaultRowHeight="15" x14ac:dyDescent="0.25"/>
  <cols>
    <col min="1" max="1" width="5.42578125" customWidth="1"/>
    <col min="4" max="4" width="7.42578125" customWidth="1"/>
    <col min="5" max="5" width="12" customWidth="1"/>
    <col min="6" max="6" width="23.85546875" customWidth="1"/>
    <col min="7" max="7" width="14.42578125" bestFit="1" customWidth="1"/>
    <col min="8" max="8" width="13.42578125" bestFit="1" customWidth="1"/>
    <col min="9" max="9" width="11.5703125" bestFit="1" customWidth="1"/>
    <col min="11" max="11" width="12.7109375" customWidth="1"/>
  </cols>
  <sheetData>
    <row r="2" spans="2:7" ht="18.75" x14ac:dyDescent="0.3">
      <c r="B2" s="100" t="s">
        <v>0</v>
      </c>
      <c r="C2" s="100"/>
      <c r="D2" s="100"/>
      <c r="E2" s="100"/>
      <c r="F2" s="100"/>
      <c r="G2" s="100"/>
    </row>
    <row r="3" spans="2:7" ht="18.75" x14ac:dyDescent="0.3">
      <c r="B3" s="100" t="s">
        <v>1</v>
      </c>
      <c r="C3" s="100"/>
      <c r="D3" s="100"/>
      <c r="E3" s="100"/>
      <c r="F3" s="100"/>
      <c r="G3" s="100"/>
    </row>
    <row r="4" spans="2:7" ht="18.75" x14ac:dyDescent="0.3">
      <c r="B4" s="100" t="s">
        <v>2</v>
      </c>
      <c r="C4" s="100"/>
      <c r="D4" s="100"/>
      <c r="E4" s="100"/>
      <c r="F4" s="100"/>
      <c r="G4" s="100"/>
    </row>
    <row r="5" spans="2:7" x14ac:dyDescent="0.25">
      <c r="B5" s="1"/>
      <c r="C5" s="1"/>
      <c r="D5" s="1"/>
      <c r="E5" s="1"/>
      <c r="F5" s="1"/>
      <c r="G5" s="1"/>
    </row>
    <row r="6" spans="2:7" ht="15.75" x14ac:dyDescent="0.25">
      <c r="B6" s="1"/>
      <c r="C6" s="1"/>
      <c r="D6" s="1"/>
      <c r="E6" s="1"/>
      <c r="F6" s="1"/>
      <c r="G6" s="2" t="s">
        <v>3</v>
      </c>
    </row>
    <row r="7" spans="2:7" ht="15.75" x14ac:dyDescent="0.25">
      <c r="B7" s="1"/>
      <c r="C7" s="1"/>
      <c r="D7" s="1"/>
      <c r="E7" s="1"/>
      <c r="F7" s="1"/>
      <c r="G7" s="3">
        <v>43921</v>
      </c>
    </row>
    <row r="8" spans="2:7" ht="15.75" x14ac:dyDescent="0.25">
      <c r="G8" s="2">
        <v>2020</v>
      </c>
    </row>
    <row r="9" spans="2:7" ht="15.75" x14ac:dyDescent="0.25">
      <c r="B9" s="4" t="s">
        <v>4</v>
      </c>
      <c r="C9" s="5"/>
      <c r="D9" s="5"/>
      <c r="E9" s="6"/>
      <c r="G9" s="2" t="s">
        <v>58</v>
      </c>
    </row>
    <row r="10" spans="2:7" ht="15.75" x14ac:dyDescent="0.25">
      <c r="B10" s="8"/>
      <c r="C10" s="9"/>
      <c r="D10" s="9"/>
      <c r="E10" s="9"/>
      <c r="F10" s="9"/>
      <c r="G10" s="2" t="s">
        <v>5</v>
      </c>
    </row>
    <row r="11" spans="2:7" ht="15.75" x14ac:dyDescent="0.25">
      <c r="B11" s="10" t="s">
        <v>6</v>
      </c>
      <c r="C11" s="11"/>
      <c r="D11" s="11"/>
      <c r="E11" s="11"/>
      <c r="F11" s="12"/>
      <c r="G11" s="12"/>
    </row>
    <row r="12" spans="2:7" ht="16.5" thickBot="1" x14ac:dyDescent="0.3">
      <c r="B12" s="10" t="s">
        <v>7</v>
      </c>
      <c r="C12" s="11"/>
      <c r="D12" s="11"/>
      <c r="E12" s="11"/>
      <c r="F12" s="13"/>
      <c r="G12" s="14">
        <v>300000000</v>
      </c>
    </row>
    <row r="13" spans="2:7" ht="3.75" customHeight="1" thickTop="1" x14ac:dyDescent="0.25">
      <c r="B13" s="10"/>
      <c r="C13" s="11"/>
      <c r="D13" s="11"/>
      <c r="E13" s="12"/>
      <c r="F13" s="13"/>
      <c r="G13" s="16"/>
    </row>
    <row r="14" spans="2:7" ht="15.75" x14ac:dyDescent="0.25">
      <c r="C14" s="11"/>
      <c r="D14" s="11"/>
      <c r="E14" s="12"/>
      <c r="F14" s="13"/>
      <c r="G14" s="17"/>
    </row>
    <row r="15" spans="2:7" ht="15.75" x14ac:dyDescent="0.25">
      <c r="B15" s="10" t="s">
        <v>8</v>
      </c>
      <c r="C15" s="11"/>
      <c r="D15" s="11"/>
      <c r="E15" s="12"/>
      <c r="F15" s="13"/>
      <c r="G15" s="19">
        <f>[1]NOTES!I11</f>
        <v>70434993</v>
      </c>
    </row>
    <row r="16" spans="2:7" ht="3" customHeight="1" x14ac:dyDescent="0.25">
      <c r="B16" s="10"/>
      <c r="C16" s="11"/>
      <c r="D16" s="11"/>
      <c r="E16" s="12"/>
      <c r="F16" s="13"/>
      <c r="G16" s="19"/>
    </row>
    <row r="17" spans="2:11" ht="15.75" x14ac:dyDescent="0.25">
      <c r="B17" s="10" t="s">
        <v>9</v>
      </c>
      <c r="C17" s="11"/>
      <c r="D17" s="11"/>
      <c r="E17" s="12"/>
      <c r="F17" s="13"/>
      <c r="G17" s="19">
        <f>[1]NOTES!I14</f>
        <v>51000000</v>
      </c>
      <c r="K17" s="20"/>
    </row>
    <row r="18" spans="2:11" ht="5.25" customHeight="1" x14ac:dyDescent="0.25">
      <c r="B18" s="10"/>
      <c r="C18" s="11"/>
      <c r="D18" s="11"/>
      <c r="E18" s="12"/>
      <c r="F18" s="13"/>
      <c r="G18" s="19" t="s">
        <v>10</v>
      </c>
    </row>
    <row r="19" spans="2:11" ht="16.5" customHeight="1" x14ac:dyDescent="0.25">
      <c r="B19" s="10" t="s">
        <v>11</v>
      </c>
      <c r="C19" s="11"/>
      <c r="D19" s="11"/>
      <c r="E19" s="12"/>
      <c r="F19" s="13"/>
      <c r="G19" s="19">
        <v>0</v>
      </c>
    </row>
    <row r="20" spans="2:11" ht="17.25" customHeight="1" x14ac:dyDescent="0.25">
      <c r="B20" s="10" t="s">
        <v>12</v>
      </c>
      <c r="C20" s="11"/>
      <c r="D20" s="11"/>
      <c r="E20" s="12"/>
      <c r="F20" s="13"/>
      <c r="G20" s="19">
        <f>G92</f>
        <v>-7332309.9949999992</v>
      </c>
    </row>
    <row r="21" spans="2:11" ht="16.5" customHeight="1" x14ac:dyDescent="0.25">
      <c r="B21" s="10" t="s">
        <v>13</v>
      </c>
      <c r="C21" s="11"/>
      <c r="D21" s="11"/>
      <c r="E21" s="12"/>
      <c r="F21" s="13"/>
      <c r="G21" s="21">
        <f>G94</f>
        <v>-24742989.239999998</v>
      </c>
    </row>
    <row r="22" spans="2:11" ht="15.75" x14ac:dyDescent="0.25">
      <c r="B22" s="10" t="s">
        <v>14</v>
      </c>
      <c r="C22" s="11"/>
      <c r="D22" s="11"/>
      <c r="E22" s="12"/>
      <c r="F22" s="13"/>
      <c r="G22" s="15">
        <f>SUM(G15:G21)</f>
        <v>89359693.765000001</v>
      </c>
    </row>
    <row r="23" spans="2:11" ht="15.75" x14ac:dyDescent="0.25">
      <c r="B23" s="10"/>
      <c r="C23" s="11"/>
      <c r="D23" s="9"/>
      <c r="E23" s="12"/>
      <c r="F23" s="13"/>
      <c r="G23" s="22"/>
    </row>
    <row r="24" spans="2:11" ht="15.75" x14ac:dyDescent="0.25">
      <c r="B24" s="4" t="s">
        <v>15</v>
      </c>
      <c r="C24" s="23"/>
      <c r="D24" s="6"/>
      <c r="E24" s="24"/>
      <c r="F24" s="13"/>
      <c r="G24" s="22"/>
    </row>
    <row r="25" spans="2:11" ht="15.75" x14ac:dyDescent="0.25">
      <c r="B25" s="10" t="s">
        <v>16</v>
      </c>
      <c r="C25" s="11"/>
      <c r="D25" s="9"/>
      <c r="E25" s="12"/>
      <c r="F25" s="13"/>
      <c r="G25" s="15">
        <f>[1]NOTES!I17</f>
        <v>0</v>
      </c>
    </row>
    <row r="26" spans="2:11" ht="15.75" x14ac:dyDescent="0.25">
      <c r="B26" s="10" t="s">
        <v>17</v>
      </c>
      <c r="G26" s="15">
        <f>[1]NOTES!I20</f>
        <v>0</v>
      </c>
    </row>
    <row r="27" spans="2:11" ht="15.75" x14ac:dyDescent="0.25">
      <c r="B27" s="10" t="s">
        <v>18</v>
      </c>
      <c r="C27" s="11"/>
      <c r="D27" s="9"/>
      <c r="E27" s="12"/>
      <c r="F27" s="13"/>
      <c r="G27" s="15"/>
    </row>
    <row r="28" spans="2:11" ht="15.75" x14ac:dyDescent="0.25">
      <c r="B28" s="10"/>
      <c r="C28" s="11"/>
      <c r="D28" s="9"/>
      <c r="E28" s="12"/>
      <c r="F28" s="13"/>
      <c r="G28" s="22"/>
    </row>
    <row r="29" spans="2:11" ht="15.75" x14ac:dyDescent="0.25">
      <c r="B29" s="4" t="s">
        <v>19</v>
      </c>
      <c r="C29" s="23"/>
      <c r="D29" s="23"/>
      <c r="E29" s="11"/>
      <c r="F29" s="13"/>
      <c r="G29" s="25"/>
    </row>
    <row r="30" spans="2:11" ht="15.75" x14ac:dyDescent="0.25">
      <c r="B30" s="10"/>
      <c r="C30" s="11"/>
      <c r="D30" s="11"/>
      <c r="E30" s="11"/>
      <c r="F30" s="13"/>
      <c r="G30" s="25"/>
    </row>
    <row r="31" spans="2:11" ht="15.75" x14ac:dyDescent="0.25">
      <c r="B31" s="10" t="s">
        <v>20</v>
      </c>
      <c r="C31" s="11"/>
      <c r="D31" s="11"/>
      <c r="E31" s="11"/>
      <c r="F31" s="13"/>
      <c r="G31" s="26">
        <f>[1]NOTES!I24</f>
        <v>0</v>
      </c>
      <c r="K31" s="20"/>
    </row>
    <row r="32" spans="2:11" ht="15.75" x14ac:dyDescent="0.25">
      <c r="B32" s="10" t="s">
        <v>21</v>
      </c>
      <c r="C32" s="11"/>
      <c r="D32" s="11"/>
      <c r="E32" s="11"/>
      <c r="F32" s="13"/>
      <c r="G32" s="28">
        <f>[1]NOTES!I43</f>
        <v>14501315.34</v>
      </c>
    </row>
    <row r="33" spans="2:12" ht="15.75" x14ac:dyDescent="0.25">
      <c r="B33" s="10"/>
      <c r="C33" s="11"/>
      <c r="D33" s="11"/>
      <c r="E33" s="12"/>
      <c r="F33" s="13"/>
      <c r="G33" s="27">
        <f>SUM(G31:G32)</f>
        <v>14501315.34</v>
      </c>
    </row>
    <row r="34" spans="2:12" ht="6.75" hidden="1" customHeight="1" x14ac:dyDescent="0.25">
      <c r="B34" s="29"/>
      <c r="C34" s="11"/>
      <c r="D34" s="11"/>
      <c r="E34" s="12"/>
      <c r="F34" s="13"/>
      <c r="G34" s="25"/>
    </row>
    <row r="35" spans="2:12" ht="15.75" x14ac:dyDescent="0.25">
      <c r="B35" s="29"/>
      <c r="C35" s="11"/>
      <c r="D35" s="11"/>
      <c r="E35" s="12"/>
      <c r="F35" s="13"/>
      <c r="G35" s="25"/>
    </row>
    <row r="36" spans="2:12" ht="16.5" thickBot="1" x14ac:dyDescent="0.3">
      <c r="B36" s="29"/>
      <c r="C36" s="11"/>
      <c r="D36" s="11"/>
      <c r="E36" s="12"/>
      <c r="F36" s="13"/>
      <c r="G36" s="30">
        <f>G33+G27+G25+G22+G26</f>
        <v>103861009.105</v>
      </c>
      <c r="H36" s="20"/>
      <c r="L36" s="31"/>
    </row>
    <row r="37" spans="2:12" ht="16.5" thickTop="1" x14ac:dyDescent="0.25">
      <c r="B37" s="29"/>
      <c r="C37" s="11"/>
      <c r="D37" s="11"/>
      <c r="E37" s="12"/>
      <c r="F37" s="13"/>
      <c r="G37" s="27"/>
      <c r="H37" s="20"/>
      <c r="L37" s="31"/>
    </row>
    <row r="38" spans="2:12" ht="15.75" x14ac:dyDescent="0.25">
      <c r="B38" s="10" t="s">
        <v>22</v>
      </c>
      <c r="C38" s="11"/>
      <c r="D38" s="11"/>
      <c r="E38" s="12"/>
      <c r="F38" s="13"/>
      <c r="G38" s="27">
        <f>[1]NOTES!I46</f>
        <v>4319596</v>
      </c>
      <c r="K38" s="20"/>
    </row>
    <row r="39" spans="2:12" ht="15.75" x14ac:dyDescent="0.25">
      <c r="B39" s="29"/>
      <c r="C39" s="11"/>
      <c r="D39" s="11"/>
      <c r="E39" s="12"/>
      <c r="F39" s="13"/>
      <c r="G39" s="25"/>
    </row>
    <row r="40" spans="2:12" ht="15.75" x14ac:dyDescent="0.25">
      <c r="B40" s="8" t="s">
        <v>23</v>
      </c>
      <c r="C40" s="11"/>
      <c r="D40" s="11"/>
      <c r="E40" s="11"/>
      <c r="F40" s="13"/>
      <c r="G40" s="18"/>
    </row>
    <row r="41" spans="2:12" ht="15.75" x14ac:dyDescent="0.25">
      <c r="B41" s="10"/>
      <c r="C41" s="11"/>
      <c r="D41" s="11"/>
      <c r="E41" s="11"/>
      <c r="F41" s="13"/>
      <c r="G41" s="18"/>
      <c r="J41" s="20"/>
    </row>
    <row r="42" spans="2:12" ht="15.75" x14ac:dyDescent="0.25">
      <c r="B42" s="4" t="s">
        <v>24</v>
      </c>
      <c r="C42" s="23"/>
      <c r="D42" s="11"/>
      <c r="E42" s="11"/>
      <c r="F42" s="13"/>
      <c r="G42" s="18"/>
      <c r="J42" s="20"/>
      <c r="K42" s="20"/>
    </row>
    <row r="43" spans="2:12" ht="15.75" x14ac:dyDescent="0.25">
      <c r="B43" s="8"/>
      <c r="C43" s="11"/>
      <c r="D43" s="11"/>
      <c r="E43" s="11"/>
      <c r="F43" s="13"/>
      <c r="G43" s="18"/>
      <c r="I43" s="20"/>
    </row>
    <row r="44" spans="2:12" ht="15.75" x14ac:dyDescent="0.25">
      <c r="B44" s="10" t="s">
        <v>25</v>
      </c>
      <c r="C44" s="11"/>
      <c r="D44" s="11"/>
      <c r="E44" s="11"/>
      <c r="F44" s="13"/>
      <c r="G44" s="32">
        <f>[1]NOTES!K76-[1]NOTES!K72</f>
        <v>3673282.2250000001</v>
      </c>
    </row>
    <row r="45" spans="2:12" ht="15.75" x14ac:dyDescent="0.25">
      <c r="B45" s="10" t="s">
        <v>26</v>
      </c>
      <c r="C45" s="11"/>
      <c r="D45" s="11"/>
      <c r="E45" s="11"/>
      <c r="F45" s="20"/>
      <c r="G45" s="15">
        <f>[1]NOTES!I84</f>
        <v>3624519</v>
      </c>
      <c r="H45" s="20"/>
    </row>
    <row r="46" spans="2:12" ht="15.75" x14ac:dyDescent="0.25">
      <c r="B46" s="10" t="s">
        <v>27</v>
      </c>
      <c r="C46" s="11"/>
      <c r="D46" s="11"/>
      <c r="E46" s="11"/>
      <c r="G46" s="15">
        <f>[1]NOTES!I86</f>
        <v>0</v>
      </c>
      <c r="H46" s="20"/>
    </row>
    <row r="47" spans="2:12" ht="15.75" x14ac:dyDescent="0.25">
      <c r="B47" s="10" t="s">
        <v>28</v>
      </c>
      <c r="C47" s="11"/>
      <c r="D47" s="11"/>
      <c r="E47" s="11"/>
      <c r="G47" s="15">
        <f>[1]NOTES!I95</f>
        <v>1302000</v>
      </c>
      <c r="K47" s="31"/>
    </row>
    <row r="48" spans="2:12" ht="15.75" x14ac:dyDescent="0.25">
      <c r="B48" s="10"/>
      <c r="C48" s="11"/>
      <c r="D48" s="11"/>
      <c r="E48" s="11"/>
      <c r="G48" s="15"/>
      <c r="K48" s="31"/>
    </row>
    <row r="49" spans="1:11" ht="15.75" x14ac:dyDescent="0.25">
      <c r="B49" s="4" t="s">
        <v>29</v>
      </c>
      <c r="C49" s="23"/>
      <c r="D49" s="23"/>
      <c r="E49" s="11"/>
      <c r="G49" s="18"/>
      <c r="J49" s="20"/>
    </row>
    <row r="50" spans="1:11" ht="15.75" x14ac:dyDescent="0.25">
      <c r="B50" s="8"/>
      <c r="C50" s="11"/>
      <c r="D50" s="11"/>
      <c r="E50" s="11"/>
      <c r="G50" s="33"/>
      <c r="K50" s="20"/>
    </row>
    <row r="51" spans="1:11" ht="15.75" x14ac:dyDescent="0.25">
      <c r="B51" s="10" t="s">
        <v>30</v>
      </c>
      <c r="C51" s="11"/>
      <c r="D51" s="11"/>
      <c r="E51" s="11"/>
      <c r="G51" s="34">
        <f>[1]NOTES!I99+[1]NOTES!I107</f>
        <v>27235127.789999999</v>
      </c>
    </row>
    <row r="52" spans="1:11" ht="15.75" x14ac:dyDescent="0.25">
      <c r="B52" s="10" t="s">
        <v>31</v>
      </c>
      <c r="C52" s="11"/>
      <c r="D52" s="11"/>
      <c r="E52" s="11"/>
      <c r="G52" s="19">
        <f>[1]NOTES!I127</f>
        <v>4694514</v>
      </c>
    </row>
    <row r="53" spans="1:11" ht="15.75" x14ac:dyDescent="0.25">
      <c r="B53" s="10" t="s">
        <v>32</v>
      </c>
      <c r="C53" s="11"/>
      <c r="D53" s="11"/>
      <c r="E53" s="11"/>
      <c r="G53" s="19">
        <f>[1]NOTES!I153</f>
        <v>38876338.039999992</v>
      </c>
    </row>
    <row r="54" spans="1:11" ht="15.75" x14ac:dyDescent="0.25">
      <c r="B54" s="10" t="s">
        <v>34</v>
      </c>
      <c r="C54" s="11"/>
      <c r="D54" s="11"/>
      <c r="E54" s="11"/>
      <c r="G54" s="19">
        <f>[1]NOTES!I169</f>
        <v>24455227.870000001</v>
      </c>
    </row>
    <row r="55" spans="1:11" ht="15.75" x14ac:dyDescent="0.25">
      <c r="B55" s="10" t="s">
        <v>35</v>
      </c>
      <c r="C55" s="11"/>
      <c r="D55" s="11"/>
      <c r="E55" s="11"/>
      <c r="G55" s="21">
        <v>0</v>
      </c>
    </row>
    <row r="56" spans="1:11" ht="21" customHeight="1" x14ac:dyDescent="0.25">
      <c r="B56" s="10"/>
      <c r="C56" s="11"/>
      <c r="D56" s="11"/>
      <c r="E56" s="11"/>
      <c r="F56" s="13"/>
      <c r="G56" s="15">
        <f>SUM(G51:G55)</f>
        <v>95261207.699999988</v>
      </c>
    </row>
    <row r="57" spans="1:11" ht="16.5" thickBot="1" x14ac:dyDescent="0.3">
      <c r="B57" s="11"/>
      <c r="C57" s="11"/>
      <c r="D57" s="11"/>
      <c r="E57" s="11"/>
      <c r="F57" s="11"/>
      <c r="G57" s="35">
        <f>G44+G45+G47+G56+G46</f>
        <v>103861008.92499998</v>
      </c>
    </row>
    <row r="58" spans="1:11" ht="16.5" thickTop="1" x14ac:dyDescent="0.25">
      <c r="B58" s="11"/>
      <c r="C58" s="11"/>
      <c r="D58" s="11"/>
      <c r="E58" s="11"/>
      <c r="F58" s="11"/>
      <c r="G58" s="36"/>
    </row>
    <row r="59" spans="1:11" ht="15.75" x14ac:dyDescent="0.25">
      <c r="B59" s="11"/>
      <c r="C59" s="11"/>
      <c r="D59" s="11"/>
      <c r="E59" s="11"/>
      <c r="F59" s="11"/>
      <c r="G59" s="32"/>
    </row>
    <row r="60" spans="1:11" ht="15.75" x14ac:dyDescent="0.25">
      <c r="B60" s="37"/>
      <c r="E60" s="7"/>
      <c r="G60" s="37"/>
    </row>
    <row r="61" spans="1:11" s="38" customFormat="1" ht="18.75" customHeight="1" x14ac:dyDescent="0.3">
      <c r="B61" s="100" t="s">
        <v>0</v>
      </c>
      <c r="C61" s="100"/>
      <c r="D61" s="100"/>
      <c r="E61" s="100"/>
      <c r="F61" s="100"/>
      <c r="G61" s="100"/>
    </row>
    <row r="62" spans="1:11" s="38" customFormat="1" ht="18.75" customHeight="1" x14ac:dyDescent="0.3">
      <c r="B62" s="100" t="s">
        <v>36</v>
      </c>
      <c r="C62" s="100"/>
      <c r="D62" s="100"/>
      <c r="E62" s="100"/>
      <c r="F62" s="100"/>
      <c r="G62" s="100"/>
    </row>
    <row r="63" spans="1:11" s="38" customFormat="1" ht="18.75" customHeight="1" x14ac:dyDescent="0.3">
      <c r="B63" s="100" t="str">
        <f>B4</f>
        <v>AS AT Mar 31, 2020</v>
      </c>
      <c r="C63" s="100"/>
      <c r="D63" s="100"/>
      <c r="E63" s="100"/>
      <c r="F63" s="100"/>
      <c r="G63" s="100"/>
    </row>
    <row r="64" spans="1:11" s="38" customFormat="1" ht="16.5" x14ac:dyDescent="0.25">
      <c r="A64" s="39"/>
      <c r="B64" s="39"/>
      <c r="C64" s="39"/>
      <c r="D64" s="39"/>
      <c r="E64" s="39"/>
      <c r="F64" s="39"/>
      <c r="G64" s="39"/>
    </row>
    <row r="65" spans="1:7" s="38" customFormat="1" ht="16.5" x14ac:dyDescent="0.25">
      <c r="A65" s="39"/>
      <c r="B65" s="39"/>
      <c r="C65" s="39"/>
      <c r="D65" s="39"/>
      <c r="E65" s="39"/>
      <c r="F65" s="39"/>
      <c r="G65" s="2" t="s">
        <v>3</v>
      </c>
    </row>
    <row r="66" spans="1:7" s="38" customFormat="1" ht="16.5" x14ac:dyDescent="0.25">
      <c r="A66" s="39"/>
      <c r="B66" s="39"/>
      <c r="C66" s="39"/>
      <c r="D66" s="39"/>
      <c r="E66" s="39"/>
      <c r="F66" s="39"/>
      <c r="G66" s="3">
        <f>G7</f>
        <v>43921</v>
      </c>
    </row>
    <row r="67" spans="1:7" ht="15.75" x14ac:dyDescent="0.25">
      <c r="B67" s="13"/>
      <c r="C67" s="13"/>
      <c r="D67" s="13"/>
      <c r="E67" s="13"/>
      <c r="G67" s="2">
        <f>G8</f>
        <v>2020</v>
      </c>
    </row>
    <row r="68" spans="1:7" ht="15.75" x14ac:dyDescent="0.25">
      <c r="B68" s="11"/>
      <c r="C68" s="11"/>
      <c r="D68" s="11"/>
      <c r="E68" s="11"/>
      <c r="F68" s="9"/>
      <c r="G68" s="2" t="s">
        <v>5</v>
      </c>
    </row>
    <row r="69" spans="1:7" ht="15.75" x14ac:dyDescent="0.25">
      <c r="B69" s="11"/>
      <c r="C69" s="11"/>
      <c r="D69" s="11"/>
      <c r="E69" s="11"/>
      <c r="F69" s="11"/>
      <c r="G69" s="13"/>
    </row>
    <row r="70" spans="1:7" ht="15.75" x14ac:dyDescent="0.25">
      <c r="B70" s="11"/>
      <c r="C70" s="11"/>
      <c r="D70" s="11"/>
      <c r="E70" s="11"/>
      <c r="F70" s="11"/>
      <c r="G70" s="40"/>
    </row>
    <row r="71" spans="1:7" ht="15.75" x14ac:dyDescent="0.25">
      <c r="B71" s="10" t="s">
        <v>37</v>
      </c>
      <c r="C71" s="11"/>
      <c r="D71" s="11"/>
      <c r="E71" s="11"/>
      <c r="F71" s="11"/>
      <c r="G71" s="41">
        <f>[1]NOTES!I176</f>
        <v>12982850.57</v>
      </c>
    </row>
    <row r="72" spans="1:7" ht="15.75" x14ac:dyDescent="0.25">
      <c r="B72" s="10"/>
      <c r="C72" s="11"/>
      <c r="D72" s="11"/>
      <c r="E72" s="11"/>
      <c r="F72" s="11"/>
      <c r="G72" s="41"/>
    </row>
    <row r="73" spans="1:7" ht="15.75" x14ac:dyDescent="0.25">
      <c r="B73" s="10" t="s">
        <v>38</v>
      </c>
      <c r="C73" s="11"/>
      <c r="D73" s="11"/>
      <c r="E73" s="11"/>
      <c r="F73" s="11"/>
      <c r="G73" s="41">
        <f>'[1]Capital Gain Working '!M119</f>
        <v>-9972742.9199999999</v>
      </c>
    </row>
    <row r="74" spans="1:7" ht="15.75" x14ac:dyDescent="0.25">
      <c r="B74" s="10"/>
      <c r="C74" s="11"/>
      <c r="D74" s="11"/>
      <c r="E74" s="11"/>
      <c r="F74" s="11"/>
      <c r="G74" s="41"/>
    </row>
    <row r="75" spans="1:7" ht="15.75" x14ac:dyDescent="0.25">
      <c r="B75" s="10" t="s">
        <v>39</v>
      </c>
      <c r="C75" s="11"/>
      <c r="D75" s="11"/>
      <c r="E75" s="11"/>
      <c r="F75" s="11"/>
      <c r="G75" s="41">
        <f>[1]NOTES!I191</f>
        <v>778717</v>
      </c>
    </row>
    <row r="76" spans="1:7" ht="15.75" x14ac:dyDescent="0.25">
      <c r="B76" s="10"/>
      <c r="C76" s="11"/>
      <c r="D76" s="11"/>
      <c r="E76" s="11"/>
      <c r="F76" s="11"/>
      <c r="G76" s="41"/>
    </row>
    <row r="77" spans="1:7" ht="15.75" x14ac:dyDescent="0.25">
      <c r="B77" s="10" t="s">
        <v>40</v>
      </c>
      <c r="C77" s="11"/>
      <c r="D77" s="11"/>
      <c r="E77" s="11"/>
      <c r="F77" s="11"/>
      <c r="G77" s="41">
        <f>[1]NOTES!I194</f>
        <v>3567</v>
      </c>
    </row>
    <row r="78" spans="1:7" ht="15.75" x14ac:dyDescent="0.25">
      <c r="B78" s="10"/>
      <c r="C78" s="11"/>
      <c r="D78" s="11"/>
      <c r="E78" s="11"/>
      <c r="F78" s="11"/>
      <c r="G78" s="41"/>
    </row>
    <row r="79" spans="1:7" ht="15.75" x14ac:dyDescent="0.25">
      <c r="B79" s="10" t="s">
        <v>41</v>
      </c>
      <c r="C79" s="11"/>
      <c r="D79" s="11"/>
      <c r="E79" s="11"/>
      <c r="F79" s="11"/>
      <c r="G79" s="41">
        <f>[1]NOTES!I197</f>
        <v>2596340</v>
      </c>
    </row>
    <row r="80" spans="1:7" ht="15.75" x14ac:dyDescent="0.25">
      <c r="B80" s="10"/>
      <c r="C80" s="11"/>
      <c r="D80" s="11"/>
      <c r="F80" s="11"/>
      <c r="G80" s="42"/>
    </row>
    <row r="81" spans="2:8" ht="20.100000000000001" customHeight="1" x14ac:dyDescent="0.25">
      <c r="B81" s="10"/>
      <c r="C81" s="11"/>
      <c r="D81" s="11"/>
      <c r="F81" s="11"/>
      <c r="G81" s="41">
        <f>SUM(G71:G79)</f>
        <v>6388731.6500000004</v>
      </c>
    </row>
    <row r="82" spans="2:8" ht="15.75" x14ac:dyDescent="0.25">
      <c r="B82" s="10" t="s">
        <v>33</v>
      </c>
      <c r="C82" s="11"/>
      <c r="D82" s="12"/>
      <c r="E82" s="11"/>
      <c r="F82" s="13"/>
      <c r="G82" s="40"/>
    </row>
    <row r="84" spans="2:8" ht="15.75" x14ac:dyDescent="0.25">
      <c r="B84" s="10"/>
      <c r="C84" s="11"/>
      <c r="D84" s="12"/>
      <c r="E84" s="11"/>
      <c r="F84" s="13"/>
      <c r="G84" s="40"/>
    </row>
    <row r="85" spans="2:8" ht="20.100000000000001" customHeight="1" x14ac:dyDescent="0.25">
      <c r="B85" s="10"/>
      <c r="C85" s="11"/>
      <c r="D85" s="12"/>
      <c r="E85" s="11"/>
      <c r="F85" s="13"/>
      <c r="G85" s="40"/>
    </row>
    <row r="86" spans="2:8" ht="21.75" customHeight="1" x14ac:dyDescent="0.25">
      <c r="B86" s="10" t="s">
        <v>42</v>
      </c>
      <c r="C86" s="11"/>
      <c r="D86" s="12"/>
      <c r="E86" s="11"/>
      <c r="F86" s="20">
        <f>G86-16257388</f>
        <v>-3231880.3550000004</v>
      </c>
      <c r="G86" s="44">
        <f>[1]NOTES!I247-G90</f>
        <v>13025507.645</v>
      </c>
    </row>
    <row r="87" spans="2:8" ht="15.75" x14ac:dyDescent="0.25">
      <c r="B87" s="10"/>
      <c r="C87" s="11"/>
      <c r="D87" s="12"/>
      <c r="E87" s="11"/>
      <c r="G87" s="40"/>
    </row>
    <row r="88" spans="2:8" ht="15.75" x14ac:dyDescent="0.25">
      <c r="B88" s="10" t="s">
        <v>43</v>
      </c>
      <c r="C88" s="11"/>
      <c r="D88" s="12"/>
      <c r="E88" s="11"/>
      <c r="G88" s="40">
        <f>G81-G86</f>
        <v>-6636775.9949999992</v>
      </c>
    </row>
    <row r="89" spans="2:8" ht="15.75" x14ac:dyDescent="0.25">
      <c r="B89" s="10"/>
      <c r="C89" s="11"/>
      <c r="D89" s="12"/>
      <c r="E89" s="11"/>
      <c r="G89" s="40"/>
    </row>
    <row r="90" spans="2:8" ht="15.75" x14ac:dyDescent="0.25">
      <c r="B90" s="10" t="s">
        <v>44</v>
      </c>
      <c r="C90" s="11"/>
      <c r="D90" s="11"/>
      <c r="E90" s="11"/>
      <c r="F90" s="11"/>
      <c r="G90" s="43">
        <f>[1]NOTES!I244</f>
        <v>695534</v>
      </c>
    </row>
    <row r="91" spans="2:8" ht="15.75" x14ac:dyDescent="0.25">
      <c r="B91" s="10"/>
      <c r="C91" s="11"/>
      <c r="D91" s="11"/>
      <c r="E91" s="11"/>
      <c r="F91" s="11"/>
      <c r="G91" s="41"/>
    </row>
    <row r="92" spans="2:8" ht="15.75" x14ac:dyDescent="0.25">
      <c r="B92" s="102" t="s">
        <v>45</v>
      </c>
      <c r="C92" s="103"/>
      <c r="D92" s="103"/>
      <c r="E92" s="103"/>
      <c r="F92" s="103"/>
      <c r="G92" s="41">
        <f>G88-G90</f>
        <v>-7332309.9949999992</v>
      </c>
    </row>
    <row r="93" spans="2:8" ht="15.75" x14ac:dyDescent="0.25">
      <c r="B93" s="10"/>
      <c r="C93" s="11"/>
      <c r="D93" s="11"/>
      <c r="E93" s="11"/>
      <c r="F93" s="11"/>
      <c r="G93" s="41"/>
    </row>
    <row r="94" spans="2:8" ht="15.75" x14ac:dyDescent="0.25">
      <c r="B94" s="10" t="s">
        <v>46</v>
      </c>
      <c r="C94" s="11"/>
      <c r="D94" s="11"/>
      <c r="E94" s="11"/>
      <c r="F94" s="11"/>
      <c r="G94" s="41">
        <v>-24742989.239999998</v>
      </c>
      <c r="H94" s="20"/>
    </row>
    <row r="95" spans="2:8" ht="15.75" x14ac:dyDescent="0.25">
      <c r="B95" s="10"/>
      <c r="C95" s="11"/>
      <c r="D95" s="11"/>
      <c r="E95" s="11"/>
      <c r="F95" s="11"/>
      <c r="G95" s="41"/>
    </row>
    <row r="96" spans="2:8" ht="15.75" x14ac:dyDescent="0.25">
      <c r="B96" s="10"/>
      <c r="C96" s="11"/>
      <c r="D96" s="11"/>
      <c r="E96" s="11"/>
      <c r="F96" s="11"/>
      <c r="G96" s="41"/>
    </row>
    <row r="97" spans="2:7" ht="6" customHeight="1" x14ac:dyDescent="0.25">
      <c r="B97" s="10"/>
      <c r="C97" s="11"/>
      <c r="D97" s="11"/>
      <c r="E97" s="11"/>
      <c r="F97" s="11"/>
      <c r="G97" s="41"/>
    </row>
    <row r="98" spans="2:7" ht="16.5" thickBot="1" x14ac:dyDescent="0.3">
      <c r="B98" s="10" t="s">
        <v>47</v>
      </c>
      <c r="C98" s="11"/>
      <c r="D98" s="11"/>
      <c r="E98" s="11"/>
      <c r="F98" s="11"/>
      <c r="G98" s="45">
        <f>G92+G94</f>
        <v>-32075299.234999999</v>
      </c>
    </row>
    <row r="99" spans="2:7" ht="17.25" thickTop="1" x14ac:dyDescent="0.25">
      <c r="B99" s="46"/>
      <c r="C99" s="11"/>
      <c r="D99" s="11"/>
      <c r="E99" s="11"/>
      <c r="F99" s="11"/>
    </row>
    <row r="100" spans="2:7" ht="15.75" x14ac:dyDescent="0.25">
      <c r="B100" s="1"/>
      <c r="C100" s="11"/>
      <c r="D100" s="11"/>
      <c r="E100" s="11"/>
      <c r="F100" s="11"/>
      <c r="G100" s="40"/>
    </row>
    <row r="101" spans="2:7" ht="15.75" x14ac:dyDescent="0.25">
      <c r="B101" s="11"/>
      <c r="C101" s="11"/>
      <c r="D101" s="11"/>
      <c r="E101" s="11"/>
      <c r="F101" s="11"/>
      <c r="G101" s="40"/>
    </row>
    <row r="102" spans="2:7" ht="4.5" customHeight="1" x14ac:dyDescent="0.25">
      <c r="B102" s="11"/>
      <c r="C102" s="11"/>
      <c r="D102" s="11"/>
      <c r="E102" s="11"/>
      <c r="F102" s="11"/>
      <c r="G102" s="40"/>
    </row>
    <row r="103" spans="2:7" ht="15.75" x14ac:dyDescent="0.25">
      <c r="B103" s="37"/>
      <c r="E103" s="7"/>
      <c r="G103" s="37"/>
    </row>
    <row r="104" spans="2:7" ht="15.75" x14ac:dyDescent="0.25">
      <c r="B104" s="37"/>
      <c r="E104" s="7"/>
      <c r="G104" s="37"/>
    </row>
    <row r="105" spans="2:7" ht="15.75" x14ac:dyDescent="0.25">
      <c r="B105" s="37"/>
      <c r="E105" s="7"/>
      <c r="G105" s="37"/>
    </row>
    <row r="106" spans="2:7" ht="15.75" x14ac:dyDescent="0.25">
      <c r="B106" s="37"/>
      <c r="E106" s="7"/>
      <c r="G106" s="37"/>
    </row>
    <row r="107" spans="2:7" ht="15.75" x14ac:dyDescent="0.25">
      <c r="B107" s="37"/>
      <c r="E107" s="7"/>
      <c r="G107" s="37"/>
    </row>
    <row r="108" spans="2:7" ht="15.75" x14ac:dyDescent="0.25">
      <c r="B108" s="37"/>
      <c r="E108" s="7"/>
      <c r="G108" s="37"/>
    </row>
    <row r="109" spans="2:7" ht="15.75" x14ac:dyDescent="0.25">
      <c r="B109" s="37"/>
      <c r="E109" s="7"/>
      <c r="G109" s="37"/>
    </row>
    <row r="110" spans="2:7" ht="15.75" x14ac:dyDescent="0.25">
      <c r="B110" s="37"/>
      <c r="E110" s="7"/>
      <c r="G110" s="37"/>
    </row>
    <row r="111" spans="2:7" ht="15.75" x14ac:dyDescent="0.25">
      <c r="B111" s="37"/>
      <c r="E111" s="7"/>
      <c r="G111" s="37"/>
    </row>
    <row r="113" spans="1:7" ht="15.75" x14ac:dyDescent="0.25">
      <c r="A113" s="11"/>
      <c r="B113" s="11"/>
      <c r="C113" s="11"/>
      <c r="D113" s="11"/>
      <c r="E113" s="11"/>
      <c r="F113" s="11"/>
      <c r="G113" s="11"/>
    </row>
    <row r="114" spans="1:7" ht="15.75" x14ac:dyDescent="0.25">
      <c r="A114" s="11"/>
      <c r="B114" s="11"/>
      <c r="C114" s="11"/>
      <c r="D114" s="11"/>
      <c r="E114" s="11"/>
      <c r="F114" s="11"/>
      <c r="G114" s="11"/>
    </row>
    <row r="115" spans="1:7" ht="15.75" x14ac:dyDescent="0.25">
      <c r="A115" s="11"/>
      <c r="B115" s="11"/>
      <c r="C115" s="11"/>
      <c r="D115" s="11"/>
      <c r="E115" s="11"/>
      <c r="F115" s="11"/>
      <c r="G115" s="11"/>
    </row>
    <row r="116" spans="1:7" ht="15.75" x14ac:dyDescent="0.25">
      <c r="A116" s="11"/>
      <c r="B116" s="11"/>
      <c r="C116" s="11"/>
      <c r="D116" s="11"/>
      <c r="E116" s="11"/>
      <c r="F116" s="11"/>
      <c r="G116" s="11"/>
    </row>
    <row r="117" spans="1:7" ht="15.75" x14ac:dyDescent="0.25">
      <c r="A117" s="11"/>
      <c r="B117" s="11"/>
      <c r="C117" s="11"/>
      <c r="D117" s="11"/>
      <c r="E117" s="11"/>
      <c r="F117" s="11"/>
      <c r="G117" s="11"/>
    </row>
    <row r="118" spans="1:7" ht="15.75" x14ac:dyDescent="0.25">
      <c r="A118" s="11"/>
      <c r="B118" s="11"/>
      <c r="C118" s="11"/>
      <c r="D118" s="11"/>
      <c r="E118" s="11"/>
      <c r="F118" s="11"/>
      <c r="G118" s="11"/>
    </row>
    <row r="119" spans="1:7" ht="15.75" x14ac:dyDescent="0.25">
      <c r="A119" s="11"/>
      <c r="B119" s="11"/>
      <c r="C119" s="11"/>
      <c r="D119" s="11"/>
      <c r="E119" s="11"/>
      <c r="F119" s="11"/>
      <c r="G119" s="11"/>
    </row>
    <row r="120" spans="1:7" ht="15.75" x14ac:dyDescent="0.25">
      <c r="A120" s="11"/>
      <c r="B120" s="11"/>
      <c r="C120" s="11"/>
      <c r="D120" s="11"/>
      <c r="E120" s="11"/>
      <c r="F120" s="11"/>
      <c r="G120" s="11"/>
    </row>
    <row r="121" spans="1:7" ht="15.75" x14ac:dyDescent="0.25">
      <c r="A121" s="11"/>
      <c r="B121" s="11"/>
      <c r="C121" s="11"/>
      <c r="D121" s="11"/>
      <c r="E121" s="11"/>
      <c r="F121" s="11"/>
      <c r="G121" s="11"/>
    </row>
    <row r="122" spans="1:7" ht="15.75" x14ac:dyDescent="0.25">
      <c r="A122" s="11"/>
      <c r="B122" s="11"/>
      <c r="C122" s="11"/>
      <c r="D122" s="11"/>
      <c r="E122" s="11"/>
      <c r="F122" s="11"/>
      <c r="G122" s="11"/>
    </row>
    <row r="123" spans="1:7" ht="15.75" x14ac:dyDescent="0.25">
      <c r="A123" s="11"/>
      <c r="B123" s="11"/>
      <c r="C123" s="11"/>
      <c r="D123" s="11"/>
      <c r="E123" s="11"/>
      <c r="F123" s="11"/>
      <c r="G123" s="11"/>
    </row>
    <row r="124" spans="1:7" ht="15.75" x14ac:dyDescent="0.25">
      <c r="A124" s="11"/>
      <c r="B124" s="11"/>
      <c r="C124" s="11"/>
      <c r="D124" s="11"/>
      <c r="E124" s="11"/>
      <c r="F124" s="11"/>
      <c r="G124" s="11"/>
    </row>
    <row r="125" spans="1:7" ht="15.75" x14ac:dyDescent="0.25">
      <c r="A125" s="11"/>
      <c r="B125" s="11"/>
      <c r="C125" s="11"/>
      <c r="D125" s="11"/>
      <c r="E125" s="11"/>
      <c r="F125" s="11"/>
      <c r="G125" s="11"/>
    </row>
    <row r="126" spans="1:7" ht="15.75" x14ac:dyDescent="0.25">
      <c r="A126" s="11"/>
      <c r="B126" s="11"/>
      <c r="C126" s="11"/>
      <c r="D126" s="11"/>
      <c r="E126" s="11"/>
      <c r="F126" s="11"/>
      <c r="G126" s="11"/>
    </row>
    <row r="127" spans="1:7" ht="15.75" x14ac:dyDescent="0.25">
      <c r="A127" s="11"/>
      <c r="B127" s="11"/>
      <c r="C127" s="11"/>
      <c r="D127" s="11"/>
      <c r="E127" s="11"/>
      <c r="F127" s="11"/>
      <c r="G127" s="11"/>
    </row>
    <row r="128" spans="1:7" ht="15.75" x14ac:dyDescent="0.25">
      <c r="A128" s="11"/>
      <c r="B128" s="11"/>
      <c r="C128" s="11"/>
      <c r="D128" s="11"/>
      <c r="E128" s="11"/>
      <c r="F128" s="11"/>
      <c r="G128" s="11"/>
    </row>
    <row r="129" spans="1:7" ht="15.75" x14ac:dyDescent="0.25">
      <c r="A129" s="11"/>
      <c r="B129" s="11"/>
      <c r="C129" s="11"/>
      <c r="D129" s="11"/>
      <c r="E129" s="11"/>
      <c r="F129" s="11"/>
      <c r="G129" s="11"/>
    </row>
    <row r="130" spans="1:7" ht="15.75" x14ac:dyDescent="0.25">
      <c r="A130" s="11"/>
      <c r="B130" s="11"/>
      <c r="C130" s="11"/>
      <c r="D130" s="11"/>
      <c r="E130" s="11"/>
      <c r="F130" s="11"/>
      <c r="G130" s="11"/>
    </row>
    <row r="131" spans="1:7" ht="15.75" x14ac:dyDescent="0.25">
      <c r="A131" s="11"/>
      <c r="B131" s="11"/>
      <c r="C131" s="11"/>
      <c r="D131" s="11"/>
      <c r="E131" s="11"/>
      <c r="F131" s="11"/>
      <c r="G131" s="11"/>
    </row>
    <row r="132" spans="1:7" ht="15.75" x14ac:dyDescent="0.25">
      <c r="A132" s="11"/>
      <c r="B132" s="11"/>
      <c r="C132" s="11"/>
      <c r="D132" s="11"/>
      <c r="E132" s="11"/>
      <c r="F132" s="11"/>
      <c r="G132" s="11"/>
    </row>
    <row r="133" spans="1:7" ht="15.75" x14ac:dyDescent="0.25">
      <c r="A133" s="11"/>
      <c r="B133" s="11"/>
      <c r="C133" s="11"/>
      <c r="D133" s="11"/>
      <c r="E133" s="11"/>
      <c r="F133" s="11"/>
      <c r="G133" s="11"/>
    </row>
    <row r="134" spans="1:7" ht="15.75" x14ac:dyDescent="0.25">
      <c r="A134" s="11"/>
      <c r="B134" s="11"/>
      <c r="C134" s="11"/>
      <c r="D134" s="11"/>
      <c r="E134" s="11"/>
      <c r="F134" s="11"/>
      <c r="G134" s="11"/>
    </row>
    <row r="135" spans="1:7" ht="15.75" x14ac:dyDescent="0.25">
      <c r="A135" s="11"/>
      <c r="B135" s="11"/>
      <c r="C135" s="11"/>
      <c r="D135" s="11"/>
      <c r="E135" s="11"/>
      <c r="F135" s="11"/>
      <c r="G135" s="11"/>
    </row>
    <row r="136" spans="1:7" ht="15.75" x14ac:dyDescent="0.25">
      <c r="A136" s="11"/>
      <c r="B136" s="11"/>
      <c r="C136" s="11"/>
      <c r="D136" s="11"/>
      <c r="E136" s="11"/>
      <c r="F136" s="11"/>
      <c r="G136" s="11"/>
    </row>
    <row r="137" spans="1:7" ht="15.75" x14ac:dyDescent="0.25">
      <c r="A137" s="11"/>
      <c r="B137" s="11"/>
      <c r="C137" s="11"/>
      <c r="D137" s="11"/>
      <c r="E137" s="11"/>
      <c r="F137" s="11"/>
      <c r="G137" s="11"/>
    </row>
    <row r="138" spans="1:7" ht="15.75" x14ac:dyDescent="0.25">
      <c r="A138" s="11"/>
      <c r="B138" s="11"/>
      <c r="C138" s="11"/>
      <c r="D138" s="11"/>
      <c r="E138" s="11"/>
      <c r="F138" s="11"/>
      <c r="G138" s="11"/>
    </row>
    <row r="139" spans="1:7" ht="15.75" x14ac:dyDescent="0.25">
      <c r="A139" s="11"/>
      <c r="B139" s="11"/>
      <c r="C139" s="11"/>
      <c r="D139" s="11"/>
      <c r="E139" s="11"/>
      <c r="F139" s="11"/>
      <c r="G139" s="11"/>
    </row>
    <row r="140" spans="1:7" ht="15.75" x14ac:dyDescent="0.25">
      <c r="A140" s="11"/>
      <c r="B140" s="11"/>
      <c r="C140" s="11"/>
      <c r="D140" s="11"/>
      <c r="E140" s="11"/>
      <c r="F140" s="11"/>
      <c r="G140" s="11"/>
    </row>
    <row r="141" spans="1:7" ht="15.75" x14ac:dyDescent="0.25">
      <c r="A141" s="11"/>
      <c r="B141" s="11"/>
      <c r="C141" s="11"/>
      <c r="D141" s="11"/>
      <c r="E141" s="11"/>
      <c r="F141" s="11"/>
      <c r="G141" s="11"/>
    </row>
    <row r="142" spans="1:7" ht="15.75" x14ac:dyDescent="0.25">
      <c r="A142" s="11"/>
      <c r="B142" s="11"/>
      <c r="C142" s="11"/>
      <c r="D142" s="11"/>
      <c r="E142" s="11"/>
      <c r="F142" s="11"/>
      <c r="G142" s="11"/>
    </row>
    <row r="143" spans="1:7" ht="15.75" x14ac:dyDescent="0.25">
      <c r="A143" s="11"/>
      <c r="B143" s="11"/>
      <c r="C143" s="11"/>
      <c r="D143" s="11"/>
      <c r="E143" s="11"/>
      <c r="F143" s="11"/>
      <c r="G143" s="11"/>
    </row>
    <row r="144" spans="1:7" ht="15.75" x14ac:dyDescent="0.25">
      <c r="A144" s="11"/>
      <c r="B144" s="11"/>
      <c r="C144" s="11"/>
      <c r="D144" s="11"/>
      <c r="E144" s="11"/>
      <c r="F144" s="11"/>
      <c r="G144" s="11"/>
    </row>
    <row r="145" spans="1:7" ht="15.75" x14ac:dyDescent="0.25">
      <c r="A145" s="11"/>
      <c r="B145" s="11"/>
      <c r="C145" s="11"/>
      <c r="D145" s="11"/>
      <c r="E145" s="11"/>
      <c r="F145" s="11"/>
      <c r="G145" s="11"/>
    </row>
    <row r="146" spans="1:7" ht="15.75" x14ac:dyDescent="0.25">
      <c r="A146" s="11"/>
      <c r="B146" s="11"/>
      <c r="C146" s="11"/>
      <c r="D146" s="11"/>
      <c r="E146" s="11"/>
      <c r="F146" s="11"/>
      <c r="G146" s="11"/>
    </row>
    <row r="147" spans="1:7" ht="15.75" x14ac:dyDescent="0.25">
      <c r="A147" s="11"/>
      <c r="B147" s="11"/>
      <c r="C147" s="11"/>
      <c r="D147" s="11"/>
      <c r="E147" s="11"/>
      <c r="F147" s="11"/>
      <c r="G147" s="11"/>
    </row>
    <row r="148" spans="1:7" ht="15.75" x14ac:dyDescent="0.25">
      <c r="A148" s="11"/>
      <c r="B148" s="11"/>
      <c r="C148" s="11"/>
      <c r="D148" s="11"/>
      <c r="E148" s="11"/>
      <c r="F148" s="11"/>
      <c r="G148" s="11"/>
    </row>
    <row r="149" spans="1:7" ht="15.75" x14ac:dyDescent="0.25">
      <c r="A149" s="11"/>
      <c r="B149" s="11"/>
      <c r="C149" s="11"/>
      <c r="D149" s="11"/>
      <c r="E149" s="11"/>
      <c r="F149" s="11"/>
      <c r="G149" s="11"/>
    </row>
    <row r="150" spans="1:7" ht="15.75" x14ac:dyDescent="0.25">
      <c r="A150" s="11"/>
      <c r="B150" s="11"/>
      <c r="C150" s="11"/>
      <c r="D150" s="11"/>
      <c r="E150" s="11"/>
      <c r="F150" s="11"/>
      <c r="G150" s="11"/>
    </row>
    <row r="151" spans="1:7" ht="15.75" x14ac:dyDescent="0.25">
      <c r="A151" s="11"/>
      <c r="B151" s="11"/>
      <c r="C151" s="11"/>
      <c r="D151" s="11"/>
      <c r="E151" s="11"/>
      <c r="F151" s="11"/>
      <c r="G151" s="11"/>
    </row>
    <row r="152" spans="1:7" ht="15.75" x14ac:dyDescent="0.25">
      <c r="A152" s="11"/>
      <c r="B152" s="11"/>
      <c r="C152" s="11"/>
      <c r="D152" s="11"/>
      <c r="E152" s="11"/>
      <c r="F152" s="11"/>
      <c r="G152" s="11"/>
    </row>
    <row r="153" spans="1:7" ht="15.75" x14ac:dyDescent="0.25">
      <c r="A153" s="11"/>
      <c r="B153" s="11"/>
      <c r="C153" s="11"/>
      <c r="D153" s="11"/>
      <c r="E153" s="11"/>
      <c r="F153" s="11"/>
      <c r="G153" s="11"/>
    </row>
    <row r="154" spans="1:7" ht="15.75" x14ac:dyDescent="0.25">
      <c r="A154" s="11"/>
      <c r="B154" s="11"/>
      <c r="C154" s="11"/>
      <c r="D154" s="11"/>
      <c r="E154" s="11"/>
      <c r="F154" s="11"/>
      <c r="G154" s="11"/>
    </row>
    <row r="155" spans="1:7" ht="15.75" x14ac:dyDescent="0.25">
      <c r="A155" s="11"/>
      <c r="B155" s="11"/>
      <c r="C155" s="11"/>
      <c r="D155" s="11"/>
      <c r="E155" s="11"/>
      <c r="F155" s="11"/>
      <c r="G155" s="11"/>
    </row>
    <row r="156" spans="1:7" ht="15.75" x14ac:dyDescent="0.25">
      <c r="A156" s="11"/>
      <c r="B156" s="11"/>
      <c r="C156" s="11"/>
      <c r="D156" s="11"/>
      <c r="E156" s="11"/>
      <c r="F156" s="11"/>
      <c r="G156" s="11"/>
    </row>
  </sheetData>
  <sheetProtection algorithmName="SHA-512" hashValue="QF8g0xbcW815tnYiSzBZCmykUkcgau1yYcGzyWWH3yWAsUh24NAQlgtvo91sj/3YnODYwBrynEhjHnYN1zP/xA==" saltValue="vVWsky+2BtOh8tcY+Q2YZw==" spinCount="100000" sheet="1" formatCells="0" formatColumns="0" formatRows="0" insertColumns="0" insertRows="0" insertHyperlinks="0" deleteColumns="0" deleteRows="0" sort="0" autoFilter="0" pivotTables="0"/>
  <mergeCells count="6">
    <mergeCell ref="B61:G61"/>
    <mergeCell ref="B2:G2"/>
    <mergeCell ref="B3:G3"/>
    <mergeCell ref="B4:G4"/>
    <mergeCell ref="B62:G62"/>
    <mergeCell ref="B63:G6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C3CDA-8895-4478-A602-52FCF96AC791}">
  <dimension ref="A2:L153"/>
  <sheetViews>
    <sheetView showGridLines="0" topLeftCell="A25" zoomScale="90" zoomScaleNormal="90" workbookViewId="0">
      <selection activeCell="A100" sqref="A100:XFD109"/>
    </sheetView>
  </sheetViews>
  <sheetFormatPr defaultRowHeight="15" x14ac:dyDescent="0.25"/>
  <cols>
    <col min="1" max="1" width="5.42578125" customWidth="1"/>
    <col min="4" max="4" width="7.42578125" customWidth="1"/>
    <col min="5" max="5" width="12" customWidth="1"/>
    <col min="6" max="6" width="29.28515625" customWidth="1"/>
    <col min="7" max="7" width="16" bestFit="1" customWidth="1"/>
    <col min="8" max="8" width="13.42578125" bestFit="1" customWidth="1"/>
    <col min="9" max="9" width="11.5703125" bestFit="1" customWidth="1"/>
    <col min="11" max="11" width="12.7109375" customWidth="1"/>
  </cols>
  <sheetData>
    <row r="2" spans="2:11" ht="18.75" x14ac:dyDescent="0.3">
      <c r="B2" s="100" t="s">
        <v>0</v>
      </c>
      <c r="C2" s="100"/>
      <c r="D2" s="100"/>
      <c r="E2" s="100"/>
      <c r="F2" s="100"/>
      <c r="G2" s="100"/>
    </row>
    <row r="3" spans="2:11" ht="18.75" x14ac:dyDescent="0.3">
      <c r="B3" s="100" t="s">
        <v>1</v>
      </c>
      <c r="C3" s="100"/>
      <c r="D3" s="100"/>
      <c r="E3" s="100"/>
      <c r="F3" s="100"/>
      <c r="G3" s="100"/>
    </row>
    <row r="4" spans="2:11" ht="18.75" x14ac:dyDescent="0.3">
      <c r="B4" s="100" t="s">
        <v>57</v>
      </c>
      <c r="C4" s="100"/>
      <c r="D4" s="100"/>
      <c r="E4" s="100"/>
      <c r="F4" s="100"/>
      <c r="G4" s="100"/>
    </row>
    <row r="5" spans="2:11" x14ac:dyDescent="0.25">
      <c r="B5" s="97"/>
      <c r="C5" s="97"/>
      <c r="D5" s="97"/>
      <c r="E5" s="97"/>
      <c r="F5" s="97"/>
      <c r="G5" s="97"/>
    </row>
    <row r="6" spans="2:11" x14ac:dyDescent="0.25">
      <c r="B6" s="1"/>
      <c r="C6" s="1"/>
      <c r="D6" s="1"/>
      <c r="E6" s="1"/>
      <c r="F6" s="1"/>
      <c r="G6" s="47" t="s">
        <v>3</v>
      </c>
    </row>
    <row r="7" spans="2:11" x14ac:dyDescent="0.25">
      <c r="B7" s="1"/>
      <c r="C7" s="1"/>
      <c r="D7" s="1"/>
      <c r="E7" s="1"/>
      <c r="F7" s="1"/>
      <c r="G7" s="49">
        <v>45565</v>
      </c>
    </row>
    <row r="8" spans="2:11" x14ac:dyDescent="0.25">
      <c r="B8" s="50" t="s">
        <v>4</v>
      </c>
      <c r="C8" s="51"/>
      <c r="D8" s="51"/>
      <c r="E8" s="52"/>
      <c r="F8" s="48"/>
      <c r="G8" s="47">
        <v>2024</v>
      </c>
    </row>
    <row r="9" spans="2:11" x14ac:dyDescent="0.25">
      <c r="B9" s="54"/>
      <c r="C9" s="55"/>
      <c r="D9" s="55"/>
      <c r="E9" s="55"/>
      <c r="F9" s="55"/>
      <c r="G9" s="47" t="s">
        <v>5</v>
      </c>
    </row>
    <row r="10" spans="2:11" x14ac:dyDescent="0.25">
      <c r="B10" s="56" t="s">
        <v>6</v>
      </c>
      <c r="C10" s="48"/>
      <c r="D10" s="48"/>
      <c r="E10" s="48"/>
      <c r="F10" s="48"/>
      <c r="G10" s="48"/>
    </row>
    <row r="11" spans="2:11" ht="15.75" thickBot="1" x14ac:dyDescent="0.3">
      <c r="B11" s="56" t="s">
        <v>7</v>
      </c>
      <c r="C11" s="48"/>
      <c r="D11" s="48"/>
      <c r="E11" s="48"/>
      <c r="F11" s="57"/>
      <c r="G11" s="84">
        <v>300000000</v>
      </c>
    </row>
    <row r="12" spans="2:11" ht="3.75" customHeight="1" thickTop="1" x14ac:dyDescent="0.25">
      <c r="B12" s="56"/>
      <c r="C12" s="48"/>
      <c r="D12" s="48"/>
      <c r="E12" s="48"/>
      <c r="F12" s="57"/>
      <c r="G12" s="59"/>
    </row>
    <row r="13" spans="2:11" x14ac:dyDescent="0.25">
      <c r="B13" s="48"/>
      <c r="C13" s="48"/>
      <c r="D13" s="48"/>
      <c r="E13" s="48"/>
      <c r="F13" s="57"/>
      <c r="G13" s="61"/>
    </row>
    <row r="14" spans="2:11" x14ac:dyDescent="0.25">
      <c r="B14" s="56" t="s">
        <v>8</v>
      </c>
      <c r="C14" s="48"/>
      <c r="D14" s="48"/>
      <c r="E14" s="48"/>
      <c r="F14" s="57"/>
      <c r="G14" s="86">
        <f>[10]NOTES!I11+[10]NOTES!I17</f>
        <v>70434993</v>
      </c>
    </row>
    <row r="15" spans="2:11" ht="3" customHeight="1" x14ac:dyDescent="0.25">
      <c r="B15" s="56"/>
      <c r="C15" s="48"/>
      <c r="D15" s="48"/>
      <c r="E15" s="48"/>
      <c r="F15" s="57"/>
      <c r="G15" s="86"/>
    </row>
    <row r="16" spans="2:11" x14ac:dyDescent="0.25">
      <c r="B16" s="56" t="s">
        <v>9</v>
      </c>
      <c r="C16" s="48"/>
      <c r="D16" s="48"/>
      <c r="E16" s="48"/>
      <c r="F16" s="57"/>
      <c r="G16" s="86">
        <f>[10]NOTES!I14</f>
        <v>51000000</v>
      </c>
      <c r="K16" s="20"/>
    </row>
    <row r="17" spans="2:11" ht="5.25" customHeight="1" x14ac:dyDescent="0.25">
      <c r="B17" s="56"/>
      <c r="C17" s="48"/>
      <c r="D17" s="48"/>
      <c r="E17" s="48"/>
      <c r="F17" s="57"/>
      <c r="G17" s="86"/>
    </row>
    <row r="18" spans="2:11" ht="16.5" customHeight="1" x14ac:dyDescent="0.25">
      <c r="B18" s="56" t="s">
        <v>11</v>
      </c>
      <c r="C18" s="48"/>
      <c r="D18" s="48"/>
      <c r="E18" s="48"/>
      <c r="F18" s="57"/>
      <c r="G18" s="86">
        <v>0</v>
      </c>
    </row>
    <row r="19" spans="2:11" ht="17.25" customHeight="1" x14ac:dyDescent="0.25">
      <c r="B19" s="56" t="s">
        <v>12</v>
      </c>
      <c r="C19" s="48"/>
      <c r="D19" s="48"/>
      <c r="E19" s="48"/>
      <c r="F19" s="57"/>
      <c r="G19" s="86">
        <f>G89</f>
        <v>2891955.470000003</v>
      </c>
    </row>
    <row r="20" spans="2:11" ht="16.5" customHeight="1" x14ac:dyDescent="0.25">
      <c r="B20" s="56" t="s">
        <v>13</v>
      </c>
      <c r="C20" s="48"/>
      <c r="D20" s="48"/>
      <c r="E20" s="48"/>
      <c r="F20" s="57"/>
      <c r="G20" s="87">
        <f>G91</f>
        <v>-35596261.18</v>
      </c>
    </row>
    <row r="21" spans="2:11" x14ac:dyDescent="0.25">
      <c r="B21" s="56" t="s">
        <v>14</v>
      </c>
      <c r="C21" s="48"/>
      <c r="D21" s="48"/>
      <c r="E21" s="48"/>
      <c r="F21" s="57"/>
      <c r="G21" s="85">
        <f>SUM(G14:G20)</f>
        <v>88730687.289999992</v>
      </c>
    </row>
    <row r="22" spans="2:11" x14ac:dyDescent="0.25">
      <c r="B22" s="56"/>
      <c r="C22" s="48"/>
      <c r="D22" s="55"/>
      <c r="E22" s="48"/>
      <c r="F22" s="57"/>
      <c r="G22" s="88"/>
    </row>
    <row r="23" spans="2:11" x14ac:dyDescent="0.25">
      <c r="B23" s="50" t="s">
        <v>15</v>
      </c>
      <c r="C23" s="65"/>
      <c r="D23" s="52"/>
      <c r="E23" s="65"/>
      <c r="F23" s="57"/>
      <c r="G23" s="88"/>
    </row>
    <row r="24" spans="2:11" x14ac:dyDescent="0.25">
      <c r="B24" s="56" t="s">
        <v>16</v>
      </c>
      <c r="C24" s="48"/>
      <c r="D24" s="55"/>
      <c r="E24" s="48"/>
      <c r="F24" s="57"/>
      <c r="G24" s="85"/>
    </row>
    <row r="25" spans="2:11" x14ac:dyDescent="0.25">
      <c r="B25" s="56" t="s">
        <v>17</v>
      </c>
      <c r="C25" s="48"/>
      <c r="D25" s="48"/>
      <c r="E25" s="48"/>
      <c r="F25" s="48"/>
      <c r="G25" s="85">
        <f>[10]NOTES!I20</f>
        <v>0</v>
      </c>
    </row>
    <row r="26" spans="2:11" x14ac:dyDescent="0.25">
      <c r="B26" s="56" t="s">
        <v>18</v>
      </c>
      <c r="C26" s="48"/>
      <c r="D26" s="55"/>
      <c r="E26" s="48"/>
      <c r="F26" s="57"/>
      <c r="G26" s="85"/>
    </row>
    <row r="27" spans="2:11" x14ac:dyDescent="0.25">
      <c r="B27" s="56"/>
      <c r="C27" s="48"/>
      <c r="D27" s="55"/>
      <c r="E27" s="48"/>
      <c r="F27" s="57"/>
      <c r="G27" s="88"/>
    </row>
    <row r="28" spans="2:11" x14ac:dyDescent="0.25">
      <c r="B28" s="50" t="s">
        <v>19</v>
      </c>
      <c r="C28" s="65"/>
      <c r="D28" s="65"/>
      <c r="E28" s="48"/>
      <c r="F28" s="57"/>
      <c r="G28" s="66"/>
    </row>
    <row r="29" spans="2:11" x14ac:dyDescent="0.25">
      <c r="B29" s="56"/>
      <c r="C29" s="48"/>
      <c r="D29" s="48"/>
      <c r="E29" s="48"/>
      <c r="F29" s="57"/>
      <c r="G29" s="66"/>
    </row>
    <row r="30" spans="2:11" x14ac:dyDescent="0.25">
      <c r="B30" s="56" t="s">
        <v>20</v>
      </c>
      <c r="C30" s="48"/>
      <c r="D30" s="48"/>
      <c r="E30" s="48"/>
      <c r="F30" s="57"/>
      <c r="G30" s="67">
        <f>[10]NOTES!I24</f>
        <v>0</v>
      </c>
      <c r="K30" s="20"/>
    </row>
    <row r="31" spans="2:11" x14ac:dyDescent="0.25">
      <c r="B31" s="56" t="s">
        <v>21</v>
      </c>
      <c r="C31" s="48"/>
      <c r="D31" s="48"/>
      <c r="E31" s="48"/>
      <c r="F31" s="57"/>
      <c r="G31" s="69">
        <f>[10]NOTES!I42</f>
        <v>18711315.609999999</v>
      </c>
    </row>
    <row r="32" spans="2:11" x14ac:dyDescent="0.25">
      <c r="B32" s="56"/>
      <c r="C32" s="48"/>
      <c r="D32" s="48"/>
      <c r="E32" s="48"/>
      <c r="F32" s="57"/>
      <c r="G32" s="68">
        <f>SUM(G30:G31)</f>
        <v>18711315.609999999</v>
      </c>
    </row>
    <row r="33" spans="2:12" ht="6.75" hidden="1" customHeight="1" x14ac:dyDescent="0.25">
      <c r="B33" s="56"/>
      <c r="C33" s="48"/>
      <c r="D33" s="48"/>
      <c r="E33" s="48"/>
      <c r="F33" s="57"/>
      <c r="G33" s="66"/>
    </row>
    <row r="34" spans="2:12" x14ac:dyDescent="0.25">
      <c r="B34" s="56"/>
      <c r="C34" s="48"/>
      <c r="D34" s="48"/>
      <c r="E34" s="48"/>
      <c r="F34" s="57"/>
      <c r="G34" s="66"/>
    </row>
    <row r="35" spans="2:12" ht="15.75" thickBot="1" x14ac:dyDescent="0.3">
      <c r="B35" s="56"/>
      <c r="C35" s="48"/>
      <c r="D35" s="48"/>
      <c r="E35" s="48"/>
      <c r="F35" s="57"/>
      <c r="G35" s="70">
        <f>G32+G26+G24+G21+G25</f>
        <v>107442002.89999999</v>
      </c>
      <c r="H35" s="20"/>
      <c r="L35" s="31"/>
    </row>
    <row r="36" spans="2:12" ht="15.75" thickTop="1" x14ac:dyDescent="0.25">
      <c r="B36" s="56"/>
      <c r="C36" s="48"/>
      <c r="D36" s="48"/>
      <c r="E36" s="48"/>
      <c r="F36" s="57"/>
      <c r="G36" s="66"/>
    </row>
    <row r="37" spans="2:12" x14ac:dyDescent="0.25">
      <c r="B37" s="54" t="s">
        <v>23</v>
      </c>
      <c r="C37" s="48"/>
      <c r="D37" s="48"/>
      <c r="E37" s="48"/>
      <c r="F37" s="57"/>
      <c r="G37" s="59"/>
    </row>
    <row r="38" spans="2:12" x14ac:dyDescent="0.25">
      <c r="B38" s="56"/>
      <c r="C38" s="48"/>
      <c r="D38" s="48"/>
      <c r="E38" s="48"/>
      <c r="F38" s="57"/>
      <c r="G38" s="59"/>
      <c r="J38" s="20"/>
    </row>
    <row r="39" spans="2:12" x14ac:dyDescent="0.25">
      <c r="B39" s="50" t="s">
        <v>24</v>
      </c>
      <c r="C39" s="65"/>
      <c r="D39" s="48"/>
      <c r="E39" s="48"/>
      <c r="F39" s="57"/>
      <c r="G39" s="59"/>
      <c r="J39" s="20"/>
      <c r="K39" s="20"/>
    </row>
    <row r="40" spans="2:12" x14ac:dyDescent="0.25">
      <c r="B40" s="54"/>
      <c r="C40" s="48"/>
      <c r="D40" s="48"/>
      <c r="E40" s="48"/>
      <c r="F40" s="57"/>
      <c r="G40" s="59"/>
      <c r="I40" s="20"/>
    </row>
    <row r="41" spans="2:12" x14ac:dyDescent="0.25">
      <c r="B41" s="56" t="s">
        <v>25</v>
      </c>
      <c r="C41" s="48"/>
      <c r="D41" s="48"/>
      <c r="E41" s="48"/>
      <c r="F41" s="57"/>
      <c r="G41" s="71">
        <f>[10]NOTES!K60-[10]NOTES!K56</f>
        <v>1161688</v>
      </c>
    </row>
    <row r="42" spans="2:12" x14ac:dyDescent="0.25">
      <c r="B42" s="56" t="s">
        <v>26</v>
      </c>
      <c r="C42" s="48"/>
      <c r="D42" s="48"/>
      <c r="E42" s="48"/>
      <c r="F42" s="72"/>
      <c r="G42" s="85">
        <f>[10]NOTES!I68</f>
        <v>3601000</v>
      </c>
      <c r="H42" s="20"/>
      <c r="I42" t="s">
        <v>33</v>
      </c>
    </row>
    <row r="43" spans="2:12" x14ac:dyDescent="0.25">
      <c r="B43" s="56" t="s">
        <v>27</v>
      </c>
      <c r="C43" s="48"/>
      <c r="D43" s="48"/>
      <c r="E43" s="48"/>
      <c r="F43" s="48"/>
      <c r="G43" s="85">
        <f>[10]NOTES!I70</f>
        <v>13850095.539999999</v>
      </c>
      <c r="H43" s="20"/>
    </row>
    <row r="44" spans="2:12" x14ac:dyDescent="0.25">
      <c r="B44" s="56" t="s">
        <v>28</v>
      </c>
      <c r="C44" s="48"/>
      <c r="D44" s="48"/>
      <c r="E44" s="48"/>
      <c r="F44" s="48"/>
      <c r="G44" s="85">
        <f>[10]NOTES!I78</f>
        <v>1302000</v>
      </c>
      <c r="K44" s="31"/>
    </row>
    <row r="45" spans="2:12" x14ac:dyDescent="0.25">
      <c r="B45" s="56"/>
      <c r="C45" s="48"/>
      <c r="D45" s="48"/>
      <c r="E45" s="48"/>
      <c r="F45" s="48"/>
      <c r="G45" s="85"/>
      <c r="K45" s="31"/>
    </row>
    <row r="46" spans="2:12" x14ac:dyDescent="0.25">
      <c r="B46" s="50" t="s">
        <v>29</v>
      </c>
      <c r="C46" s="65"/>
      <c r="D46" s="65"/>
      <c r="E46" s="48"/>
      <c r="F46" s="48"/>
      <c r="G46" s="59"/>
      <c r="J46" s="20"/>
    </row>
    <row r="47" spans="2:12" x14ac:dyDescent="0.25">
      <c r="B47" s="54"/>
      <c r="C47" s="48"/>
      <c r="D47" s="48"/>
      <c r="E47" s="48"/>
      <c r="F47" s="48"/>
      <c r="G47" s="73"/>
      <c r="K47" s="20"/>
    </row>
    <row r="48" spans="2:12" x14ac:dyDescent="0.25">
      <c r="B48" s="56" t="s">
        <v>30</v>
      </c>
      <c r="C48" s="48"/>
      <c r="D48" s="48"/>
      <c r="E48" s="48"/>
      <c r="F48" s="48"/>
      <c r="G48" s="89">
        <f>[10]NOTES!I82+[10]NOTES!I90</f>
        <v>27661822.109999999</v>
      </c>
    </row>
    <row r="49" spans="1:7" x14ac:dyDescent="0.25">
      <c r="B49" s="56" t="s">
        <v>31</v>
      </c>
      <c r="C49" s="48"/>
      <c r="D49" s="48"/>
      <c r="E49" s="48"/>
      <c r="F49" s="48"/>
      <c r="G49" s="86">
        <f>[10]NOTES!I108</f>
        <v>20527914.879999999</v>
      </c>
    </row>
    <row r="50" spans="1:7" x14ac:dyDescent="0.25">
      <c r="B50" s="56" t="s">
        <v>32</v>
      </c>
      <c r="C50" s="48"/>
      <c r="D50" s="48"/>
      <c r="E50" s="48"/>
      <c r="F50" s="48"/>
      <c r="G50" s="86">
        <f>[10]NOTES!I136</f>
        <v>17750694.809999999</v>
      </c>
    </row>
    <row r="51" spans="1:7" x14ac:dyDescent="0.25">
      <c r="B51" s="56" t="s">
        <v>34</v>
      </c>
      <c r="C51" s="48"/>
      <c r="D51" s="48"/>
      <c r="E51" s="48"/>
      <c r="F51" s="48"/>
      <c r="G51" s="86">
        <f>[10]NOTES!I152</f>
        <v>21586787.109999999</v>
      </c>
    </row>
    <row r="52" spans="1:7" x14ac:dyDescent="0.25">
      <c r="B52" s="56" t="s">
        <v>35</v>
      </c>
      <c r="C52" s="48"/>
      <c r="D52" s="48"/>
      <c r="E52" s="48"/>
      <c r="F52" s="48"/>
      <c r="G52" s="87">
        <v>0</v>
      </c>
    </row>
    <row r="53" spans="1:7" ht="21" customHeight="1" x14ac:dyDescent="0.25">
      <c r="B53" s="56"/>
      <c r="C53" s="48"/>
      <c r="D53" s="48"/>
      <c r="E53" s="48"/>
      <c r="F53" s="57"/>
      <c r="G53" s="85">
        <f>SUM(G48:G52)</f>
        <v>87527218.909999996</v>
      </c>
    </row>
    <row r="54" spans="1:7" ht="15.75" thickBot="1" x14ac:dyDescent="0.3">
      <c r="B54" s="48"/>
      <c r="C54" s="48"/>
      <c r="D54" s="48"/>
      <c r="E54" s="48"/>
      <c r="F54" s="48"/>
      <c r="G54" s="75">
        <f>G41+G42+G44+G53+G43</f>
        <v>107442002.44999999</v>
      </c>
    </row>
    <row r="55" spans="1:7" ht="15.75" thickTop="1" x14ac:dyDescent="0.25">
      <c r="B55" s="48"/>
      <c r="C55" s="48"/>
      <c r="D55" s="48"/>
      <c r="E55" s="48"/>
      <c r="F55" s="48" t="s">
        <v>52</v>
      </c>
      <c r="G55" s="90"/>
    </row>
    <row r="56" spans="1:7" x14ac:dyDescent="0.25">
      <c r="B56" s="48"/>
      <c r="C56" s="48"/>
      <c r="D56" s="48"/>
      <c r="E56" s="48"/>
      <c r="F56" s="48"/>
      <c r="G56" s="71"/>
    </row>
    <row r="57" spans="1:7" x14ac:dyDescent="0.25">
      <c r="B57" s="77"/>
      <c r="C57" s="48"/>
      <c r="D57" s="48"/>
      <c r="E57" s="53"/>
      <c r="F57" s="48"/>
      <c r="G57" s="77"/>
    </row>
    <row r="58" spans="1:7" s="38" customFormat="1" ht="18.75" customHeight="1" x14ac:dyDescent="0.25">
      <c r="B58" s="101" t="s">
        <v>0</v>
      </c>
      <c r="C58" s="101"/>
      <c r="D58" s="101"/>
      <c r="E58" s="101"/>
      <c r="F58" s="101"/>
      <c r="G58" s="101"/>
    </row>
    <row r="59" spans="1:7" s="38" customFormat="1" ht="18.75" customHeight="1" x14ac:dyDescent="0.25">
      <c r="B59" s="101" t="s">
        <v>36</v>
      </c>
      <c r="C59" s="101"/>
      <c r="D59" s="101"/>
      <c r="E59" s="101"/>
      <c r="F59" s="101"/>
      <c r="G59" s="101"/>
    </row>
    <row r="60" spans="1:7" s="38" customFormat="1" ht="18.75" customHeight="1" x14ac:dyDescent="0.25">
      <c r="B60" s="101" t="str">
        <f>B4</f>
        <v>AS AT SEPTEMBER 30, 2024</v>
      </c>
      <c r="C60" s="101"/>
      <c r="D60" s="101"/>
      <c r="E60" s="101"/>
      <c r="F60" s="101"/>
      <c r="G60" s="101"/>
    </row>
    <row r="61" spans="1:7" s="38" customFormat="1" ht="16.5" x14ac:dyDescent="0.25">
      <c r="A61" s="39"/>
      <c r="B61" s="53"/>
      <c r="C61" s="53"/>
      <c r="D61" s="53"/>
      <c r="E61" s="53"/>
      <c r="F61" s="53"/>
      <c r="G61" s="53"/>
    </row>
    <row r="62" spans="1:7" s="38" customFormat="1" ht="16.5" x14ac:dyDescent="0.25">
      <c r="A62" s="39"/>
      <c r="B62" s="53"/>
      <c r="C62" s="53"/>
      <c r="D62" s="53"/>
      <c r="E62" s="53"/>
      <c r="F62" s="53"/>
      <c r="G62" s="47" t="s">
        <v>3</v>
      </c>
    </row>
    <row r="63" spans="1:7" s="38" customFormat="1" ht="16.5" x14ac:dyDescent="0.25">
      <c r="A63" s="39"/>
      <c r="B63" s="53"/>
      <c r="C63" s="53"/>
      <c r="D63" s="53"/>
      <c r="E63" s="53"/>
      <c r="F63" s="53"/>
      <c r="G63" s="49">
        <f>G7</f>
        <v>45565</v>
      </c>
    </row>
    <row r="64" spans="1:7" x14ac:dyDescent="0.25">
      <c r="B64" s="57"/>
      <c r="C64" s="57"/>
      <c r="D64" s="57"/>
      <c r="E64" s="57"/>
      <c r="F64" s="48"/>
      <c r="G64" s="47">
        <f>G8</f>
        <v>2024</v>
      </c>
    </row>
    <row r="65" spans="2:7" x14ac:dyDescent="0.25">
      <c r="B65" s="48"/>
      <c r="C65" s="48"/>
      <c r="D65" s="48"/>
      <c r="E65" s="48"/>
      <c r="F65" s="55"/>
      <c r="G65" s="47" t="s">
        <v>5</v>
      </c>
    </row>
    <row r="66" spans="2:7" x14ac:dyDescent="0.25">
      <c r="B66" s="48"/>
      <c r="C66" s="48"/>
      <c r="D66" s="48"/>
      <c r="E66" s="48"/>
      <c r="F66" s="48"/>
      <c r="G66" s="57"/>
    </row>
    <row r="67" spans="2:7" x14ac:dyDescent="0.25">
      <c r="B67" s="48"/>
      <c r="C67" s="48"/>
      <c r="D67" s="48"/>
      <c r="E67" s="48"/>
      <c r="F67" s="48"/>
      <c r="G67" s="91"/>
    </row>
    <row r="68" spans="2:7" x14ac:dyDescent="0.25">
      <c r="B68" s="56" t="s">
        <v>37</v>
      </c>
      <c r="C68" s="48"/>
      <c r="D68" s="48"/>
      <c r="E68" s="48"/>
      <c r="F68" s="48"/>
      <c r="G68" s="92">
        <f>[10]NOTES!I159</f>
        <v>4657759.13</v>
      </c>
    </row>
    <row r="69" spans="2:7" x14ac:dyDescent="0.25">
      <c r="B69" s="56"/>
      <c r="C69" s="48"/>
      <c r="D69" s="48"/>
      <c r="E69" s="48"/>
      <c r="F69" s="48"/>
      <c r="G69" s="92"/>
    </row>
    <row r="70" spans="2:7" x14ac:dyDescent="0.25">
      <c r="B70" s="56" t="s">
        <v>38</v>
      </c>
      <c r="C70" s="48"/>
      <c r="D70" s="48"/>
      <c r="E70" s="48"/>
      <c r="F70" s="48"/>
      <c r="G70" s="92">
        <f>'[10]Capital Gain Working '!M669+'[10]Capital Gain Working '!M683</f>
        <v>2811943.6600000029</v>
      </c>
    </row>
    <row r="71" spans="2:7" x14ac:dyDescent="0.25">
      <c r="B71" s="56"/>
      <c r="C71" s="48"/>
      <c r="D71" s="48"/>
      <c r="E71" s="48"/>
      <c r="F71" s="48"/>
      <c r="G71" s="92"/>
    </row>
    <row r="72" spans="2:7" x14ac:dyDescent="0.25">
      <c r="B72" s="56" t="s">
        <v>39</v>
      </c>
      <c r="C72" s="48"/>
      <c r="D72" s="48"/>
      <c r="E72" s="48"/>
      <c r="F72" s="48"/>
      <c r="G72" s="92">
        <f>[10]NOTES!I174</f>
        <v>0</v>
      </c>
    </row>
    <row r="73" spans="2:7" x14ac:dyDescent="0.25">
      <c r="B73" s="56"/>
      <c r="C73" s="48"/>
      <c r="D73" s="48"/>
      <c r="E73" s="48"/>
      <c r="F73" s="48"/>
      <c r="G73" s="92"/>
    </row>
    <row r="74" spans="2:7" x14ac:dyDescent="0.25">
      <c r="B74" s="56" t="s">
        <v>40</v>
      </c>
      <c r="C74" s="48"/>
      <c r="D74" s="48"/>
      <c r="E74" s="48"/>
      <c r="F74" s="48"/>
      <c r="G74" s="92">
        <f>[10]NOTES!I177</f>
        <v>0</v>
      </c>
    </row>
    <row r="75" spans="2:7" x14ac:dyDescent="0.25">
      <c r="B75" s="56"/>
      <c r="C75" s="48"/>
      <c r="D75" s="48"/>
      <c r="E75" s="48"/>
      <c r="F75" s="48"/>
      <c r="G75" s="92"/>
    </row>
    <row r="76" spans="2:7" x14ac:dyDescent="0.25">
      <c r="B76" s="56" t="s">
        <v>41</v>
      </c>
      <c r="C76" s="48"/>
      <c r="D76" s="48"/>
      <c r="E76" s="48"/>
      <c r="F76" s="48"/>
      <c r="G76" s="92">
        <f>[10]NOTES!I180</f>
        <v>745905.12</v>
      </c>
    </row>
    <row r="77" spans="2:7" x14ac:dyDescent="0.25">
      <c r="B77" s="56"/>
      <c r="C77" s="48"/>
      <c r="D77" s="48"/>
      <c r="E77" s="48"/>
      <c r="F77" s="48"/>
      <c r="G77" s="93"/>
    </row>
    <row r="78" spans="2:7" ht="20.100000000000001" customHeight="1" x14ac:dyDescent="0.25">
      <c r="B78" s="56"/>
      <c r="C78" s="48"/>
      <c r="D78" s="48"/>
      <c r="E78" s="48"/>
      <c r="F78" s="48"/>
      <c r="G78" s="92">
        <f>SUM(G68:G76)</f>
        <v>8215607.9100000029</v>
      </c>
    </row>
    <row r="79" spans="2:7" x14ac:dyDescent="0.25">
      <c r="B79" s="56" t="s">
        <v>33</v>
      </c>
      <c r="C79" s="48"/>
      <c r="D79" s="48"/>
      <c r="E79" s="48"/>
      <c r="F79" s="57"/>
      <c r="G79" s="91"/>
    </row>
    <row r="80" spans="2:7" x14ac:dyDescent="0.25">
      <c r="B80" s="48"/>
      <c r="C80" s="48"/>
      <c r="D80" s="48"/>
      <c r="E80" s="48"/>
      <c r="F80" s="48"/>
      <c r="G80" s="48"/>
    </row>
    <row r="81" spans="2:8" x14ac:dyDescent="0.25">
      <c r="B81" s="56"/>
      <c r="C81" s="48"/>
      <c r="D81" s="48"/>
      <c r="E81" s="48"/>
      <c r="F81" s="57"/>
      <c r="G81" s="91"/>
    </row>
    <row r="82" spans="2:8" ht="20.100000000000001" customHeight="1" x14ac:dyDescent="0.25">
      <c r="B82" s="56"/>
      <c r="C82" s="48"/>
      <c r="D82" s="48"/>
      <c r="E82" s="48"/>
      <c r="F82" s="57"/>
      <c r="G82" s="91"/>
    </row>
    <row r="83" spans="2:8" ht="21.75" customHeight="1" x14ac:dyDescent="0.25">
      <c r="B83" s="56" t="s">
        <v>42</v>
      </c>
      <c r="C83" s="48"/>
      <c r="D83" s="48"/>
      <c r="E83" s="48"/>
      <c r="F83" s="72"/>
      <c r="G83" s="95">
        <f>[10]NOTES!I231-G87</f>
        <v>5094519.96</v>
      </c>
    </row>
    <row r="84" spans="2:8" x14ac:dyDescent="0.25">
      <c r="B84" s="56"/>
      <c r="C84" s="48"/>
      <c r="D84" s="48"/>
      <c r="E84" s="48"/>
      <c r="F84" s="48"/>
      <c r="G84" s="91"/>
    </row>
    <row r="85" spans="2:8" x14ac:dyDescent="0.25">
      <c r="B85" s="56" t="s">
        <v>43</v>
      </c>
      <c r="C85" s="48"/>
      <c r="D85" s="48"/>
      <c r="E85" s="48"/>
      <c r="F85" s="48"/>
      <c r="G85" s="91">
        <f>G78-G83</f>
        <v>3121087.950000003</v>
      </c>
    </row>
    <row r="86" spans="2:8" x14ac:dyDescent="0.25">
      <c r="B86" s="56"/>
      <c r="C86" s="48"/>
      <c r="D86" s="48"/>
      <c r="E86" s="48"/>
      <c r="F86" s="48"/>
      <c r="G86" s="91"/>
    </row>
    <row r="87" spans="2:8" x14ac:dyDescent="0.25">
      <c r="B87" s="56" t="s">
        <v>44</v>
      </c>
      <c r="C87" s="48"/>
      <c r="D87" s="48"/>
      <c r="E87" s="48"/>
      <c r="F87" s="48"/>
      <c r="G87" s="94">
        <f>[10]NOTES!I229</f>
        <v>229132.48</v>
      </c>
    </row>
    <row r="88" spans="2:8" x14ac:dyDescent="0.25">
      <c r="B88" s="56"/>
      <c r="C88" s="48"/>
      <c r="D88" s="48"/>
      <c r="E88" s="48"/>
      <c r="F88" s="48"/>
      <c r="G88" s="92"/>
    </row>
    <row r="89" spans="2:8" x14ac:dyDescent="0.25">
      <c r="B89" s="98" t="s">
        <v>45</v>
      </c>
      <c r="C89" s="99"/>
      <c r="D89" s="99"/>
      <c r="E89" s="99"/>
      <c r="F89" s="99"/>
      <c r="G89" s="92">
        <f>G85-G87</f>
        <v>2891955.470000003</v>
      </c>
    </row>
    <row r="90" spans="2:8" x14ac:dyDescent="0.25">
      <c r="B90" s="56"/>
      <c r="C90" s="48"/>
      <c r="D90" s="48"/>
      <c r="E90" s="48"/>
      <c r="F90" s="48"/>
      <c r="G90" s="92"/>
    </row>
    <row r="91" spans="2:8" x14ac:dyDescent="0.25">
      <c r="B91" s="56" t="s">
        <v>46</v>
      </c>
      <c r="C91" s="48"/>
      <c r="D91" s="48"/>
      <c r="E91" s="48"/>
      <c r="F91" s="48"/>
      <c r="G91" s="92">
        <v>-35596261.18</v>
      </c>
      <c r="H91" s="20"/>
    </row>
    <row r="92" spans="2:8" x14ac:dyDescent="0.25">
      <c r="B92" s="56"/>
      <c r="C92" s="48"/>
      <c r="D92" s="48"/>
      <c r="E92" s="48"/>
      <c r="F92" s="48"/>
      <c r="G92" s="92"/>
    </row>
    <row r="93" spans="2:8" x14ac:dyDescent="0.25">
      <c r="B93" s="56"/>
      <c r="C93" s="48"/>
      <c r="D93" s="48"/>
      <c r="E93" s="48"/>
      <c r="F93" s="48"/>
      <c r="G93" s="92"/>
    </row>
    <row r="94" spans="2:8" ht="6" customHeight="1" x14ac:dyDescent="0.25">
      <c r="B94" s="56"/>
      <c r="C94" s="48"/>
      <c r="D94" s="48"/>
      <c r="E94" s="48"/>
      <c r="F94" s="48"/>
      <c r="G94" s="92"/>
    </row>
    <row r="95" spans="2:8" ht="15.75" thickBot="1" x14ac:dyDescent="0.3">
      <c r="B95" s="56" t="s">
        <v>47</v>
      </c>
      <c r="C95" s="48"/>
      <c r="D95" s="48"/>
      <c r="E95" s="48"/>
      <c r="F95" s="48"/>
      <c r="G95" s="96">
        <f>G89+G91</f>
        <v>-32704305.709999997</v>
      </c>
    </row>
    <row r="96" spans="2:8" ht="15.75" thickTop="1" x14ac:dyDescent="0.25">
      <c r="B96" s="56"/>
      <c r="C96" s="48"/>
      <c r="D96" s="48"/>
      <c r="E96" s="48"/>
      <c r="F96" s="48"/>
      <c r="G96" s="48"/>
    </row>
    <row r="97" spans="1:7" x14ac:dyDescent="0.25">
      <c r="B97" s="48"/>
      <c r="C97" s="48"/>
      <c r="D97" s="48"/>
      <c r="E97" s="48"/>
      <c r="F97" s="48"/>
      <c r="G97" s="91"/>
    </row>
    <row r="98" spans="1:7" x14ac:dyDescent="0.25">
      <c r="B98" s="48"/>
      <c r="C98" s="48"/>
      <c r="D98" s="48"/>
      <c r="E98" s="48"/>
      <c r="F98" s="48"/>
      <c r="G98" s="91"/>
    </row>
    <row r="99" spans="1:7" ht="4.5" customHeight="1" x14ac:dyDescent="0.25">
      <c r="B99" s="48"/>
      <c r="C99" s="48"/>
      <c r="D99" s="48"/>
      <c r="E99" s="48"/>
      <c r="F99" s="48"/>
      <c r="G99" s="91"/>
    </row>
    <row r="100" spans="1:7" ht="15.75" x14ac:dyDescent="0.25">
      <c r="B100" s="37"/>
      <c r="E100" s="7"/>
      <c r="G100" s="37"/>
    </row>
    <row r="101" spans="1:7" ht="15.75" x14ac:dyDescent="0.25">
      <c r="B101" s="37"/>
      <c r="E101" s="7"/>
      <c r="G101" s="37"/>
    </row>
    <row r="102" spans="1:7" ht="15.75" x14ac:dyDescent="0.25">
      <c r="B102" s="37"/>
      <c r="E102" s="7"/>
      <c r="G102" s="37"/>
    </row>
    <row r="103" spans="1:7" ht="15.75" x14ac:dyDescent="0.25">
      <c r="B103" s="37"/>
      <c r="E103" s="7"/>
      <c r="G103" s="37"/>
    </row>
    <row r="104" spans="1:7" ht="15.75" x14ac:dyDescent="0.25">
      <c r="B104" s="37"/>
      <c r="E104" s="7"/>
      <c r="G104" s="37"/>
    </row>
    <row r="105" spans="1:7" ht="15.75" x14ac:dyDescent="0.25">
      <c r="B105" s="37"/>
      <c r="E105" s="7"/>
      <c r="G105" s="37"/>
    </row>
    <row r="106" spans="1:7" ht="15.75" x14ac:dyDescent="0.25">
      <c r="B106" s="37"/>
      <c r="E106" s="7"/>
      <c r="G106" s="37"/>
    </row>
    <row r="107" spans="1:7" ht="15.75" x14ac:dyDescent="0.25">
      <c r="B107" s="37"/>
      <c r="E107" s="7"/>
      <c r="G107" s="37"/>
    </row>
    <row r="108" spans="1:7" ht="15.75" x14ac:dyDescent="0.25">
      <c r="B108" s="37"/>
      <c r="E108" s="7"/>
      <c r="G108" s="37"/>
    </row>
    <row r="110" spans="1:7" ht="15.75" x14ac:dyDescent="0.25">
      <c r="A110" s="11"/>
      <c r="B110" s="11"/>
      <c r="C110" s="11"/>
      <c r="D110" s="11"/>
      <c r="E110" s="11"/>
      <c r="F110" s="11"/>
      <c r="G110" s="11"/>
    </row>
    <row r="111" spans="1:7" ht="15.75" x14ac:dyDescent="0.25">
      <c r="A111" s="11"/>
      <c r="B111" s="11"/>
      <c r="C111" s="11"/>
      <c r="D111" s="11"/>
      <c r="E111" s="11"/>
      <c r="F111" s="11"/>
      <c r="G111" s="11"/>
    </row>
    <row r="112" spans="1:7" ht="15.75" x14ac:dyDescent="0.25">
      <c r="A112" s="11"/>
      <c r="B112" s="11"/>
      <c r="C112" s="11"/>
      <c r="D112" s="11"/>
      <c r="E112" s="11"/>
      <c r="F112" s="11"/>
      <c r="G112" s="11"/>
    </row>
    <row r="113" spans="1:7" ht="15.75" x14ac:dyDescent="0.25">
      <c r="A113" s="11"/>
      <c r="B113" s="11"/>
      <c r="C113" s="11"/>
      <c r="D113" s="11"/>
      <c r="E113" s="11"/>
      <c r="F113" s="11"/>
      <c r="G113" s="11"/>
    </row>
    <row r="114" spans="1:7" ht="15.75" x14ac:dyDescent="0.25">
      <c r="A114" s="11"/>
      <c r="B114" s="11"/>
      <c r="C114" s="11"/>
      <c r="D114" s="11"/>
      <c r="E114" s="11"/>
      <c r="F114" s="11"/>
      <c r="G114" s="11"/>
    </row>
    <row r="115" spans="1:7" ht="15.75" x14ac:dyDescent="0.25">
      <c r="A115" s="11"/>
      <c r="B115" s="11"/>
      <c r="C115" s="11"/>
      <c r="D115" s="11"/>
      <c r="E115" s="11"/>
      <c r="F115" s="11"/>
      <c r="G115" s="11"/>
    </row>
    <row r="116" spans="1:7" ht="15.75" x14ac:dyDescent="0.25">
      <c r="A116" s="11"/>
      <c r="B116" s="11"/>
      <c r="C116" s="11"/>
      <c r="D116" s="11"/>
      <c r="E116" s="11"/>
      <c r="F116" s="11"/>
      <c r="G116" s="11"/>
    </row>
    <row r="117" spans="1:7" ht="15.75" x14ac:dyDescent="0.25">
      <c r="A117" s="11"/>
      <c r="B117" s="11"/>
      <c r="C117" s="11"/>
      <c r="D117" s="11"/>
      <c r="E117" s="11"/>
      <c r="F117" s="11"/>
      <c r="G117" s="11"/>
    </row>
    <row r="118" spans="1:7" ht="15.75" x14ac:dyDescent="0.25">
      <c r="A118" s="11"/>
      <c r="B118" s="11"/>
      <c r="C118" s="11"/>
      <c r="D118" s="11"/>
      <c r="E118" s="11"/>
      <c r="F118" s="11"/>
      <c r="G118" s="11"/>
    </row>
    <row r="119" spans="1:7" ht="15.75" x14ac:dyDescent="0.25">
      <c r="A119" s="11"/>
      <c r="B119" s="11"/>
      <c r="C119" s="11"/>
      <c r="D119" s="11"/>
      <c r="E119" s="11"/>
      <c r="F119" s="11"/>
      <c r="G119" s="11"/>
    </row>
    <row r="120" spans="1:7" ht="15.75" x14ac:dyDescent="0.25">
      <c r="A120" s="11"/>
      <c r="B120" s="11"/>
      <c r="C120" s="11"/>
      <c r="D120" s="11"/>
      <c r="E120" s="11"/>
      <c r="F120" s="11"/>
      <c r="G120" s="11"/>
    </row>
    <row r="121" spans="1:7" ht="15.75" x14ac:dyDescent="0.25">
      <c r="A121" s="11"/>
      <c r="B121" s="11"/>
      <c r="C121" s="11"/>
      <c r="D121" s="11"/>
      <c r="E121" s="11"/>
      <c r="F121" s="11"/>
      <c r="G121" s="11"/>
    </row>
    <row r="122" spans="1:7" ht="15.75" x14ac:dyDescent="0.25">
      <c r="A122" s="11"/>
      <c r="B122" s="11"/>
      <c r="C122" s="11"/>
      <c r="D122" s="11"/>
      <c r="E122" s="11"/>
      <c r="F122" s="11"/>
      <c r="G122" s="11"/>
    </row>
    <row r="123" spans="1:7" ht="15.75" x14ac:dyDescent="0.25">
      <c r="A123" s="11"/>
      <c r="B123" s="11"/>
      <c r="C123" s="11"/>
      <c r="D123" s="11"/>
      <c r="E123" s="11"/>
      <c r="F123" s="11"/>
      <c r="G123" s="11"/>
    </row>
    <row r="124" spans="1:7" ht="15.75" x14ac:dyDescent="0.25">
      <c r="A124" s="11"/>
      <c r="B124" s="11"/>
      <c r="C124" s="11"/>
      <c r="D124" s="11"/>
      <c r="E124" s="11"/>
      <c r="F124" s="11"/>
      <c r="G124" s="11"/>
    </row>
    <row r="125" spans="1:7" ht="15.75" x14ac:dyDescent="0.25">
      <c r="A125" s="11"/>
      <c r="B125" s="11"/>
      <c r="C125" s="11"/>
      <c r="D125" s="11"/>
      <c r="E125" s="11"/>
      <c r="F125" s="11"/>
      <c r="G125" s="11"/>
    </row>
    <row r="126" spans="1:7" ht="15.75" x14ac:dyDescent="0.25">
      <c r="A126" s="11"/>
      <c r="B126" s="11"/>
      <c r="C126" s="11"/>
      <c r="D126" s="11"/>
      <c r="E126" s="11"/>
      <c r="F126" s="11"/>
      <c r="G126" s="11"/>
    </row>
    <row r="127" spans="1:7" ht="15.75" x14ac:dyDescent="0.25">
      <c r="A127" s="11"/>
      <c r="B127" s="11"/>
      <c r="C127" s="11"/>
      <c r="D127" s="11"/>
      <c r="E127" s="11"/>
      <c r="F127" s="11"/>
      <c r="G127" s="11"/>
    </row>
    <row r="128" spans="1:7" ht="15.75" x14ac:dyDescent="0.25">
      <c r="A128" s="11"/>
      <c r="B128" s="11"/>
      <c r="C128" s="11"/>
      <c r="D128" s="11"/>
      <c r="E128" s="11"/>
      <c r="F128" s="11"/>
      <c r="G128" s="11"/>
    </row>
    <row r="129" spans="1:7" ht="15.75" x14ac:dyDescent="0.25">
      <c r="A129" s="11"/>
      <c r="B129" s="11"/>
      <c r="C129" s="11"/>
      <c r="D129" s="11"/>
      <c r="E129" s="11"/>
      <c r="F129" s="11"/>
      <c r="G129" s="11"/>
    </row>
    <row r="130" spans="1:7" ht="15.75" x14ac:dyDescent="0.25">
      <c r="A130" s="11"/>
      <c r="B130" s="11"/>
      <c r="C130" s="11"/>
      <c r="D130" s="11"/>
      <c r="E130" s="11"/>
      <c r="F130" s="11"/>
      <c r="G130" s="11"/>
    </row>
    <row r="131" spans="1:7" ht="15.75" x14ac:dyDescent="0.25">
      <c r="A131" s="11"/>
      <c r="B131" s="11"/>
      <c r="C131" s="11"/>
      <c r="D131" s="11"/>
      <c r="E131" s="11"/>
      <c r="F131" s="11"/>
      <c r="G131" s="11"/>
    </row>
    <row r="132" spans="1:7" ht="15.75" x14ac:dyDescent="0.25">
      <c r="A132" s="11"/>
      <c r="B132" s="11"/>
      <c r="C132" s="11"/>
      <c r="D132" s="11"/>
      <c r="E132" s="11"/>
      <c r="F132" s="11"/>
      <c r="G132" s="11"/>
    </row>
    <row r="133" spans="1:7" ht="15.75" x14ac:dyDescent="0.25">
      <c r="A133" s="11"/>
      <c r="B133" s="11"/>
      <c r="C133" s="11"/>
      <c r="D133" s="11"/>
      <c r="E133" s="11"/>
      <c r="F133" s="11"/>
      <c r="G133" s="11"/>
    </row>
    <row r="134" spans="1:7" ht="15.75" x14ac:dyDescent="0.25">
      <c r="A134" s="11"/>
      <c r="B134" s="11"/>
      <c r="C134" s="11"/>
      <c r="D134" s="11"/>
      <c r="E134" s="11"/>
      <c r="F134" s="11"/>
      <c r="G134" s="11"/>
    </row>
    <row r="135" spans="1:7" ht="15.75" x14ac:dyDescent="0.25">
      <c r="A135" s="11"/>
      <c r="B135" s="11"/>
      <c r="C135" s="11"/>
      <c r="D135" s="11"/>
      <c r="E135" s="11"/>
      <c r="F135" s="11"/>
      <c r="G135" s="11"/>
    </row>
    <row r="136" spans="1:7" ht="15.75" x14ac:dyDescent="0.25">
      <c r="A136" s="11"/>
      <c r="B136" s="11"/>
      <c r="C136" s="11"/>
      <c r="D136" s="11"/>
      <c r="E136" s="11"/>
      <c r="F136" s="11"/>
      <c r="G136" s="11"/>
    </row>
    <row r="137" spans="1:7" ht="15.75" x14ac:dyDescent="0.25">
      <c r="A137" s="11"/>
      <c r="B137" s="11"/>
      <c r="C137" s="11"/>
      <c r="D137" s="11"/>
      <c r="E137" s="11"/>
      <c r="F137" s="11"/>
      <c r="G137" s="11"/>
    </row>
    <row r="138" spans="1:7" ht="15.75" x14ac:dyDescent="0.25">
      <c r="A138" s="11"/>
      <c r="B138" s="11"/>
      <c r="C138" s="11"/>
      <c r="D138" s="11"/>
      <c r="E138" s="11"/>
      <c r="F138" s="11"/>
      <c r="G138" s="11"/>
    </row>
    <row r="139" spans="1:7" ht="15.75" x14ac:dyDescent="0.25">
      <c r="A139" s="11"/>
      <c r="B139" s="11"/>
      <c r="C139" s="11"/>
      <c r="D139" s="11"/>
      <c r="E139" s="11"/>
      <c r="F139" s="11"/>
      <c r="G139" s="11"/>
    </row>
    <row r="140" spans="1:7" ht="15.75" x14ac:dyDescent="0.25">
      <c r="A140" s="11"/>
      <c r="B140" s="11"/>
      <c r="C140" s="11"/>
      <c r="D140" s="11"/>
      <c r="E140" s="11"/>
      <c r="F140" s="11"/>
      <c r="G140" s="11"/>
    </row>
    <row r="141" spans="1:7" ht="15.75" x14ac:dyDescent="0.25">
      <c r="A141" s="11"/>
      <c r="B141" s="11"/>
      <c r="C141" s="11"/>
      <c r="D141" s="11"/>
      <c r="E141" s="11"/>
      <c r="F141" s="11"/>
      <c r="G141" s="11"/>
    </row>
    <row r="142" spans="1:7" ht="15.75" x14ac:dyDescent="0.25">
      <c r="A142" s="11"/>
      <c r="B142" s="11"/>
      <c r="C142" s="11"/>
      <c r="D142" s="11"/>
      <c r="E142" s="11"/>
      <c r="F142" s="11"/>
      <c r="G142" s="11"/>
    </row>
    <row r="143" spans="1:7" ht="15.75" x14ac:dyDescent="0.25">
      <c r="A143" s="11"/>
      <c r="B143" s="11"/>
      <c r="C143" s="11"/>
      <c r="D143" s="11"/>
      <c r="E143" s="11"/>
      <c r="F143" s="11"/>
      <c r="G143" s="11"/>
    </row>
    <row r="144" spans="1:7" ht="15.75" x14ac:dyDescent="0.25">
      <c r="A144" s="11"/>
      <c r="B144" s="11"/>
      <c r="C144" s="11"/>
      <c r="D144" s="11"/>
      <c r="E144" s="11"/>
      <c r="F144" s="11"/>
      <c r="G144" s="11"/>
    </row>
    <row r="145" spans="1:7" ht="15.75" x14ac:dyDescent="0.25">
      <c r="A145" s="11"/>
      <c r="B145" s="11"/>
      <c r="C145" s="11"/>
      <c r="D145" s="11"/>
      <c r="E145" s="11"/>
      <c r="F145" s="11"/>
      <c r="G145" s="11"/>
    </row>
    <row r="146" spans="1:7" ht="15.75" x14ac:dyDescent="0.25">
      <c r="A146" s="11"/>
      <c r="B146" s="11"/>
      <c r="C146" s="11"/>
      <c r="D146" s="11"/>
      <c r="E146" s="11"/>
      <c r="F146" s="11"/>
      <c r="G146" s="11"/>
    </row>
    <row r="147" spans="1:7" ht="15.75" x14ac:dyDescent="0.25">
      <c r="A147" s="11"/>
      <c r="B147" s="11"/>
      <c r="C147" s="11"/>
      <c r="D147" s="11"/>
      <c r="E147" s="11"/>
      <c r="F147" s="11"/>
      <c r="G147" s="11"/>
    </row>
    <row r="148" spans="1:7" ht="15.75" x14ac:dyDescent="0.25">
      <c r="A148" s="11"/>
      <c r="B148" s="11"/>
      <c r="C148" s="11"/>
      <c r="D148" s="11"/>
      <c r="E148" s="11"/>
      <c r="F148" s="11"/>
      <c r="G148" s="11"/>
    </row>
    <row r="149" spans="1:7" ht="15.75" x14ac:dyDescent="0.25">
      <c r="A149" s="11"/>
      <c r="B149" s="11"/>
      <c r="C149" s="11"/>
      <c r="D149" s="11"/>
      <c r="E149" s="11"/>
      <c r="F149" s="11"/>
      <c r="G149" s="11"/>
    </row>
    <row r="150" spans="1:7" ht="15.75" x14ac:dyDescent="0.25">
      <c r="A150" s="11"/>
      <c r="B150" s="11"/>
      <c r="C150" s="11"/>
      <c r="D150" s="11"/>
      <c r="E150" s="11"/>
      <c r="F150" s="11"/>
      <c r="G150" s="11"/>
    </row>
    <row r="151" spans="1:7" ht="15.75" x14ac:dyDescent="0.25">
      <c r="A151" s="11"/>
      <c r="B151" s="11"/>
      <c r="C151" s="11"/>
      <c r="D151" s="11"/>
      <c r="E151" s="11"/>
      <c r="F151" s="11"/>
      <c r="G151" s="11"/>
    </row>
    <row r="152" spans="1:7" ht="15.75" x14ac:dyDescent="0.25">
      <c r="A152" s="11"/>
      <c r="B152" s="11"/>
      <c r="C152" s="11"/>
      <c r="D152" s="11"/>
      <c r="E152" s="11"/>
      <c r="F152" s="11"/>
      <c r="G152" s="11"/>
    </row>
    <row r="153" spans="1:7" ht="15.75" x14ac:dyDescent="0.25">
      <c r="A153" s="11"/>
      <c r="B153" s="11"/>
      <c r="C153" s="11"/>
      <c r="D153" s="11"/>
      <c r="E153" s="11"/>
      <c r="F153" s="11"/>
      <c r="G153" s="11"/>
    </row>
  </sheetData>
  <sheetProtection algorithmName="SHA-512" hashValue="gpcZ2mqo7+aoh5qLhS8DEsOPQoBTUQ8qCPUgLMGnc4mGKgSdgtIrNh0pM0wFdFn2R2ZuVKUVgVHP2lJK7Pmzow==" saltValue="d1NVv0K8apfPooN+H4eg8g==" spinCount="100000" sheet="1" formatCells="0" formatColumns="0" formatRows="0" insertColumns="0" insertRows="0" insertHyperlinks="0" deleteColumns="0" deleteRows="0" sort="0" autoFilter="0" pivotTables="0"/>
  <mergeCells count="6">
    <mergeCell ref="B58:G58"/>
    <mergeCell ref="B2:G2"/>
    <mergeCell ref="B3:G3"/>
    <mergeCell ref="B4:G4"/>
    <mergeCell ref="B59:G59"/>
    <mergeCell ref="B60:G6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3FA64-25CA-4C31-8818-59B7644833F8}">
  <dimension ref="A2:L155"/>
  <sheetViews>
    <sheetView showGridLines="0" zoomScaleNormal="100" workbookViewId="0">
      <selection activeCell="G9" sqref="G9"/>
    </sheetView>
  </sheetViews>
  <sheetFormatPr defaultRowHeight="15" x14ac:dyDescent="0.25"/>
  <cols>
    <col min="1" max="1" width="5.42578125" customWidth="1"/>
    <col min="4" max="4" width="7.42578125" customWidth="1"/>
    <col min="5" max="5" width="12" customWidth="1"/>
    <col min="6" max="6" width="27.5703125" customWidth="1"/>
    <col min="7" max="7" width="16" bestFit="1" customWidth="1"/>
    <col min="8" max="8" width="13.42578125" bestFit="1" customWidth="1"/>
    <col min="9" max="9" width="11.5703125" bestFit="1" customWidth="1"/>
    <col min="11" max="11" width="12.7109375" customWidth="1"/>
  </cols>
  <sheetData>
    <row r="2" spans="2:7" ht="18.75" x14ac:dyDescent="0.3">
      <c r="B2" s="100" t="s">
        <v>0</v>
      </c>
      <c r="C2" s="100"/>
      <c r="D2" s="100"/>
      <c r="E2" s="100"/>
      <c r="F2" s="100"/>
      <c r="G2" s="100"/>
    </row>
    <row r="3" spans="2:7" ht="18.75" x14ac:dyDescent="0.3">
      <c r="B3" s="100" t="s">
        <v>1</v>
      </c>
      <c r="C3" s="100"/>
      <c r="D3" s="100"/>
      <c r="E3" s="100"/>
      <c r="F3" s="100"/>
      <c r="G3" s="100"/>
    </row>
    <row r="4" spans="2:7" ht="18.75" x14ac:dyDescent="0.3">
      <c r="B4" s="100" t="s">
        <v>59</v>
      </c>
      <c r="C4" s="100"/>
      <c r="D4" s="100"/>
      <c r="E4" s="100"/>
      <c r="F4" s="100"/>
      <c r="G4" s="100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47" t="s">
        <v>3</v>
      </c>
    </row>
    <row r="7" spans="2:7" x14ac:dyDescent="0.25">
      <c r="B7" s="1"/>
      <c r="C7" s="1"/>
      <c r="D7" s="1"/>
      <c r="E7" s="1"/>
      <c r="F7" s="1"/>
      <c r="G7" s="49">
        <v>45747</v>
      </c>
    </row>
    <row r="8" spans="2:7" x14ac:dyDescent="0.25">
      <c r="F8" s="48"/>
      <c r="G8" s="47">
        <v>2025</v>
      </c>
    </row>
    <row r="9" spans="2:7" x14ac:dyDescent="0.25">
      <c r="B9" s="50" t="s">
        <v>4</v>
      </c>
      <c r="C9" s="51"/>
      <c r="D9" s="51"/>
      <c r="E9" s="52"/>
      <c r="F9" s="48"/>
      <c r="G9" s="47" t="s">
        <v>58</v>
      </c>
    </row>
    <row r="10" spans="2:7" x14ac:dyDescent="0.25">
      <c r="B10" s="54"/>
      <c r="C10" s="55"/>
      <c r="D10" s="55"/>
      <c r="E10" s="55"/>
      <c r="F10" s="55"/>
      <c r="G10" s="47" t="s">
        <v>5</v>
      </c>
    </row>
    <row r="11" spans="2:7" x14ac:dyDescent="0.25">
      <c r="B11" s="56" t="s">
        <v>6</v>
      </c>
      <c r="C11" s="48"/>
      <c r="D11" s="48"/>
      <c r="E11" s="48"/>
      <c r="F11" s="48"/>
      <c r="G11" s="48"/>
    </row>
    <row r="12" spans="2:7" ht="15.75" thickBot="1" x14ac:dyDescent="0.3">
      <c r="B12" s="56" t="s">
        <v>7</v>
      </c>
      <c r="C12" s="48"/>
      <c r="D12" s="48"/>
      <c r="E12" s="48"/>
      <c r="F12" s="57"/>
      <c r="G12" s="84">
        <v>300000000</v>
      </c>
    </row>
    <row r="13" spans="2:7" ht="3.75" customHeight="1" thickTop="1" x14ac:dyDescent="0.25">
      <c r="B13" s="56"/>
      <c r="C13" s="48"/>
      <c r="D13" s="48"/>
      <c r="E13" s="48"/>
      <c r="F13" s="57"/>
      <c r="G13" s="59"/>
    </row>
    <row r="14" spans="2:7" x14ac:dyDescent="0.25">
      <c r="B14" s="48"/>
      <c r="C14" s="48"/>
      <c r="D14" s="48"/>
      <c r="E14" s="48"/>
      <c r="F14" s="57"/>
      <c r="G14" s="61"/>
    </row>
    <row r="15" spans="2:7" x14ac:dyDescent="0.25">
      <c r="B15" s="56" t="s">
        <v>8</v>
      </c>
      <c r="C15" s="48"/>
      <c r="D15" s="48"/>
      <c r="E15" s="48"/>
      <c r="F15" s="57"/>
      <c r="G15" s="86">
        <f>[11]NOTES!I11+[11]NOTES!I17</f>
        <v>70434993</v>
      </c>
    </row>
    <row r="16" spans="2:7" ht="3" customHeight="1" x14ac:dyDescent="0.25">
      <c r="B16" s="56"/>
      <c r="C16" s="48"/>
      <c r="D16" s="48"/>
      <c r="E16" s="48"/>
      <c r="F16" s="57"/>
      <c r="G16" s="86"/>
    </row>
    <row r="17" spans="2:11" x14ac:dyDescent="0.25">
      <c r="B17" s="56" t="s">
        <v>9</v>
      </c>
      <c r="C17" s="48"/>
      <c r="D17" s="48"/>
      <c r="E17" s="48"/>
      <c r="F17" s="57"/>
      <c r="G17" s="86">
        <f>[11]NOTES!I14</f>
        <v>51000000</v>
      </c>
      <c r="K17" s="20"/>
    </row>
    <row r="18" spans="2:11" ht="5.25" customHeight="1" x14ac:dyDescent="0.25">
      <c r="B18" s="56"/>
      <c r="C18" s="48"/>
      <c r="D18" s="48"/>
      <c r="E18" s="48"/>
      <c r="F18" s="57"/>
      <c r="G18" s="86"/>
    </row>
    <row r="19" spans="2:11" ht="16.5" customHeight="1" x14ac:dyDescent="0.25">
      <c r="B19" s="56" t="s">
        <v>11</v>
      </c>
      <c r="C19" s="48"/>
      <c r="D19" s="48"/>
      <c r="E19" s="48"/>
      <c r="F19" s="57"/>
      <c r="G19" s="86">
        <v>0</v>
      </c>
    </row>
    <row r="20" spans="2:11" ht="17.25" customHeight="1" x14ac:dyDescent="0.25">
      <c r="B20" s="56" t="s">
        <v>12</v>
      </c>
      <c r="C20" s="48"/>
      <c r="D20" s="48"/>
      <c r="E20" s="48"/>
      <c r="F20" s="57"/>
      <c r="G20" s="86">
        <f>G90</f>
        <v>35389824.100000009</v>
      </c>
    </row>
    <row r="21" spans="2:11" ht="16.5" customHeight="1" x14ac:dyDescent="0.25">
      <c r="B21" s="56" t="s">
        <v>13</v>
      </c>
      <c r="C21" s="48"/>
      <c r="D21" s="48"/>
      <c r="E21" s="48"/>
      <c r="F21" s="57"/>
      <c r="G21" s="87">
        <f>G92</f>
        <v>-35596261.18</v>
      </c>
    </row>
    <row r="22" spans="2:11" x14ac:dyDescent="0.25">
      <c r="B22" s="56" t="s">
        <v>14</v>
      </c>
      <c r="C22" s="48"/>
      <c r="D22" s="48"/>
      <c r="E22" s="48"/>
      <c r="F22" s="57"/>
      <c r="G22" s="85">
        <f>SUM(G15:G21)</f>
        <v>121228555.92000002</v>
      </c>
    </row>
    <row r="23" spans="2:11" x14ac:dyDescent="0.25">
      <c r="B23" s="56"/>
      <c r="C23" s="48"/>
      <c r="D23" s="55"/>
      <c r="E23" s="48"/>
      <c r="F23" s="57"/>
      <c r="G23" s="88"/>
    </row>
    <row r="24" spans="2:11" x14ac:dyDescent="0.25">
      <c r="B24" s="50" t="s">
        <v>15</v>
      </c>
      <c r="C24" s="65"/>
      <c r="D24" s="52"/>
      <c r="E24" s="65"/>
      <c r="F24" s="57"/>
      <c r="G24" s="88"/>
    </row>
    <row r="25" spans="2:11" x14ac:dyDescent="0.25">
      <c r="B25" s="56" t="s">
        <v>16</v>
      </c>
      <c r="C25" s="48"/>
      <c r="D25" s="55"/>
      <c r="E25" s="48"/>
      <c r="F25" s="57"/>
      <c r="G25" s="85"/>
    </row>
    <row r="26" spans="2:11" x14ac:dyDescent="0.25">
      <c r="B26" s="56" t="s">
        <v>17</v>
      </c>
      <c r="C26" s="48"/>
      <c r="D26" s="48"/>
      <c r="E26" s="48"/>
      <c r="F26" s="48"/>
      <c r="G26" s="85">
        <f>[11]NOTES!I20</f>
        <v>0</v>
      </c>
    </row>
    <row r="27" spans="2:11" x14ac:dyDescent="0.25">
      <c r="B27" s="56" t="s">
        <v>18</v>
      </c>
      <c r="C27" s="48"/>
      <c r="D27" s="55"/>
      <c r="E27" s="48"/>
      <c r="F27" s="57"/>
      <c r="G27" s="85"/>
    </row>
    <row r="28" spans="2:11" x14ac:dyDescent="0.25">
      <c r="B28" s="56"/>
      <c r="C28" s="48"/>
      <c r="D28" s="55"/>
      <c r="E28" s="48"/>
      <c r="F28" s="57"/>
      <c r="G28" s="88"/>
    </row>
    <row r="29" spans="2:11" x14ac:dyDescent="0.25">
      <c r="B29" s="50" t="s">
        <v>19</v>
      </c>
      <c r="C29" s="65"/>
      <c r="D29" s="65"/>
      <c r="E29" s="48"/>
      <c r="F29" s="57"/>
      <c r="G29" s="66"/>
    </row>
    <row r="30" spans="2:11" x14ac:dyDescent="0.25">
      <c r="B30" s="56"/>
      <c r="C30" s="48"/>
      <c r="D30" s="48"/>
      <c r="E30" s="48"/>
      <c r="F30" s="57"/>
      <c r="G30" s="66"/>
    </row>
    <row r="31" spans="2:11" x14ac:dyDescent="0.25">
      <c r="B31" s="56" t="s">
        <v>20</v>
      </c>
      <c r="C31" s="48"/>
      <c r="D31" s="48"/>
      <c r="E31" s="48"/>
      <c r="F31" s="57"/>
      <c r="G31" s="67">
        <f>[11]NOTES!I24</f>
        <v>0</v>
      </c>
      <c r="K31" s="20"/>
    </row>
    <row r="32" spans="2:11" x14ac:dyDescent="0.25">
      <c r="B32" s="56" t="s">
        <v>21</v>
      </c>
      <c r="C32" s="48"/>
      <c r="D32" s="48"/>
      <c r="E32" s="48"/>
      <c r="F32" s="57"/>
      <c r="G32" s="69">
        <f>[11]NOTES!I42</f>
        <v>40703469.160000004</v>
      </c>
    </row>
    <row r="33" spans="2:12" x14ac:dyDescent="0.25">
      <c r="B33" s="56"/>
      <c r="C33" s="48"/>
      <c r="D33" s="48"/>
      <c r="E33" s="48"/>
      <c r="F33" s="57"/>
      <c r="G33" s="68">
        <f>SUM(G31:G32)</f>
        <v>40703469.160000004</v>
      </c>
    </row>
    <row r="34" spans="2:12" ht="6.75" hidden="1" customHeight="1" x14ac:dyDescent="0.25">
      <c r="B34" s="56"/>
      <c r="C34" s="48"/>
      <c r="D34" s="48"/>
      <c r="E34" s="48"/>
      <c r="F34" s="57"/>
      <c r="G34" s="66"/>
    </row>
    <row r="35" spans="2:12" x14ac:dyDescent="0.25">
      <c r="B35" s="56"/>
      <c r="C35" s="48"/>
      <c r="D35" s="48"/>
      <c r="E35" s="48"/>
      <c r="F35" s="57"/>
      <c r="G35" s="66"/>
    </row>
    <row r="36" spans="2:12" ht="15.75" thickBot="1" x14ac:dyDescent="0.3">
      <c r="B36" s="56"/>
      <c r="C36" s="48"/>
      <c r="D36" s="48"/>
      <c r="E36" s="48"/>
      <c r="F36" s="57"/>
      <c r="G36" s="70">
        <f>G33+G27+G25+G22+G26</f>
        <v>161932025.08000001</v>
      </c>
      <c r="H36" s="20"/>
      <c r="L36" s="31"/>
    </row>
    <row r="37" spans="2:12" ht="15.75" thickTop="1" x14ac:dyDescent="0.25">
      <c r="B37" s="56"/>
      <c r="C37" s="48"/>
      <c r="D37" s="48"/>
      <c r="E37" s="48"/>
      <c r="F37" s="57"/>
      <c r="G37" s="66"/>
    </row>
    <row r="38" spans="2:12" x14ac:dyDescent="0.25">
      <c r="B38" s="54" t="s">
        <v>23</v>
      </c>
      <c r="C38" s="48"/>
      <c r="D38" s="48"/>
      <c r="E38" s="48"/>
      <c r="F38" s="57"/>
      <c r="G38" s="59"/>
    </row>
    <row r="39" spans="2:12" x14ac:dyDescent="0.25">
      <c r="B39" s="56"/>
      <c r="C39" s="48"/>
      <c r="D39" s="48"/>
      <c r="E39" s="48"/>
      <c r="F39" s="57"/>
      <c r="G39" s="59"/>
      <c r="J39" s="20"/>
    </row>
    <row r="40" spans="2:12" x14ac:dyDescent="0.25">
      <c r="B40" s="50" t="s">
        <v>24</v>
      </c>
      <c r="C40" s="65"/>
      <c r="D40" s="48"/>
      <c r="E40" s="48"/>
      <c r="F40" s="57"/>
      <c r="G40" s="59"/>
      <c r="J40" s="20"/>
      <c r="K40" s="20"/>
    </row>
    <row r="41" spans="2:12" x14ac:dyDescent="0.25">
      <c r="B41" s="54"/>
      <c r="C41" s="48"/>
      <c r="D41" s="48"/>
      <c r="E41" s="48"/>
      <c r="F41" s="57"/>
      <c r="G41" s="59"/>
      <c r="I41" s="20"/>
    </row>
    <row r="42" spans="2:12" x14ac:dyDescent="0.25">
      <c r="B42" s="56" t="s">
        <v>25</v>
      </c>
      <c r="C42" s="48"/>
      <c r="D42" s="48"/>
      <c r="E42" s="48"/>
      <c r="F42" s="57"/>
      <c r="G42" s="71">
        <f>[11]NOTES!K60-[11]NOTES!K56</f>
        <v>1469688</v>
      </c>
    </row>
    <row r="43" spans="2:12" x14ac:dyDescent="0.25">
      <c r="B43" s="56" t="s">
        <v>26</v>
      </c>
      <c r="C43" s="48"/>
      <c r="D43" s="48"/>
      <c r="E43" s="48"/>
      <c r="F43" s="72"/>
      <c r="G43" s="85">
        <f>SUM([11]NOTES!I64:I65)</f>
        <v>3600000</v>
      </c>
      <c r="H43" s="20"/>
      <c r="I43" t="s">
        <v>33</v>
      </c>
    </row>
    <row r="44" spans="2:12" x14ac:dyDescent="0.25">
      <c r="B44" s="56" t="s">
        <v>27</v>
      </c>
      <c r="C44" s="48"/>
      <c r="D44" s="48"/>
      <c r="E44" s="48"/>
      <c r="F44" s="48"/>
      <c r="G44" s="85">
        <f>[11]NOTES!I70</f>
        <v>13850095.539999999</v>
      </c>
      <c r="H44" s="20"/>
    </row>
    <row r="45" spans="2:12" x14ac:dyDescent="0.25">
      <c r="B45" s="56" t="s">
        <v>28</v>
      </c>
      <c r="C45" s="48"/>
      <c r="D45" s="48"/>
      <c r="E45" s="48"/>
      <c r="F45" s="48"/>
      <c r="G45" s="85">
        <f>[11]NOTES!I78</f>
        <v>1302000</v>
      </c>
      <c r="K45" s="31"/>
    </row>
    <row r="46" spans="2:12" x14ac:dyDescent="0.25">
      <c r="B46" s="56"/>
      <c r="C46" s="48"/>
      <c r="D46" s="48"/>
      <c r="E46" s="48"/>
      <c r="F46" s="48"/>
      <c r="G46" s="85"/>
      <c r="K46" s="31"/>
    </row>
    <row r="47" spans="2:12" x14ac:dyDescent="0.25">
      <c r="B47" s="50" t="s">
        <v>29</v>
      </c>
      <c r="C47" s="65"/>
      <c r="D47" s="65"/>
      <c r="E47" s="48"/>
      <c r="F47" s="48"/>
      <c r="G47" s="59"/>
      <c r="J47" s="20"/>
    </row>
    <row r="48" spans="2:12" x14ac:dyDescent="0.25">
      <c r="B48" s="54"/>
      <c r="C48" s="48"/>
      <c r="D48" s="48"/>
      <c r="E48" s="48"/>
      <c r="F48" s="48"/>
      <c r="G48" s="73"/>
      <c r="K48" s="20"/>
    </row>
    <row r="49" spans="1:7" x14ac:dyDescent="0.25">
      <c r="B49" s="56" t="s">
        <v>30</v>
      </c>
      <c r="C49" s="48"/>
      <c r="D49" s="48"/>
      <c r="E49" s="48"/>
      <c r="F49" s="48"/>
      <c r="G49" s="89">
        <f>[11]NOTES!I82+[11]NOTES!I90</f>
        <v>34106003.219999999</v>
      </c>
    </row>
    <row r="50" spans="1:7" x14ac:dyDescent="0.25">
      <c r="B50" s="56" t="s">
        <v>31</v>
      </c>
      <c r="C50" s="48"/>
      <c r="D50" s="48"/>
      <c r="E50" s="48"/>
      <c r="F50" s="48"/>
      <c r="G50" s="86">
        <f>[11]NOTES!I108</f>
        <v>7600159.1900000004</v>
      </c>
    </row>
    <row r="51" spans="1:7" x14ac:dyDescent="0.25">
      <c r="B51" s="56" t="s">
        <v>32</v>
      </c>
      <c r="C51" s="48"/>
      <c r="D51" s="48"/>
      <c r="E51" s="48"/>
      <c r="F51" s="48"/>
      <c r="G51" s="86">
        <f>[11]NOTES!I136</f>
        <v>36207593.599999994</v>
      </c>
    </row>
    <row r="52" spans="1:7" x14ac:dyDescent="0.25">
      <c r="B52" s="56" t="s">
        <v>34</v>
      </c>
      <c r="C52" s="48"/>
      <c r="D52" s="48"/>
      <c r="E52" s="48"/>
      <c r="F52" s="48"/>
      <c r="G52" s="86">
        <f>[11]NOTES!I152</f>
        <v>63796502.079999998</v>
      </c>
    </row>
    <row r="53" spans="1:7" x14ac:dyDescent="0.25">
      <c r="B53" s="56" t="s">
        <v>35</v>
      </c>
      <c r="C53" s="48"/>
      <c r="D53" s="48"/>
      <c r="E53" s="48"/>
      <c r="F53" s="48"/>
      <c r="G53" s="87">
        <v>0</v>
      </c>
    </row>
    <row r="54" spans="1:7" ht="21" customHeight="1" x14ac:dyDescent="0.25">
      <c r="B54" s="56"/>
      <c r="C54" s="48"/>
      <c r="D54" s="48"/>
      <c r="E54" s="48"/>
      <c r="F54" s="57"/>
      <c r="G54" s="85">
        <f>SUM(G49:G53)</f>
        <v>141710258.08999997</v>
      </c>
    </row>
    <row r="55" spans="1:7" ht="15.75" thickBot="1" x14ac:dyDescent="0.3">
      <c r="B55" s="48"/>
      <c r="C55" s="48"/>
      <c r="D55" s="48"/>
      <c r="E55" s="48"/>
      <c r="F55" s="48"/>
      <c r="G55" s="75">
        <f>G42+G43+G45+G54+G44</f>
        <v>161932041.62999997</v>
      </c>
    </row>
    <row r="56" spans="1:7" ht="15.75" thickTop="1" x14ac:dyDescent="0.25">
      <c r="B56" s="48"/>
      <c r="C56" s="48"/>
      <c r="D56" s="48"/>
      <c r="E56" s="48"/>
      <c r="F56" s="48" t="s">
        <v>52</v>
      </c>
      <c r="G56" s="90"/>
    </row>
    <row r="57" spans="1:7" x14ac:dyDescent="0.25">
      <c r="B57" s="48"/>
      <c r="C57" s="48"/>
      <c r="D57" s="48"/>
      <c r="E57" s="48"/>
      <c r="F57" s="48"/>
      <c r="G57" s="71"/>
    </row>
    <row r="58" spans="1:7" x14ac:dyDescent="0.25">
      <c r="B58" s="77"/>
      <c r="C58" s="48"/>
      <c r="D58" s="48"/>
      <c r="E58" s="53"/>
      <c r="F58" s="48"/>
      <c r="G58" s="77"/>
    </row>
    <row r="59" spans="1:7" s="38" customFormat="1" ht="18.75" customHeight="1" x14ac:dyDescent="0.25">
      <c r="B59" s="101" t="s">
        <v>0</v>
      </c>
      <c r="C59" s="101"/>
      <c r="D59" s="101"/>
      <c r="E59" s="101"/>
      <c r="F59" s="101"/>
      <c r="G59" s="101"/>
    </row>
    <row r="60" spans="1:7" s="38" customFormat="1" ht="18.75" customHeight="1" x14ac:dyDescent="0.25">
      <c r="B60" s="101" t="s">
        <v>36</v>
      </c>
      <c r="C60" s="101"/>
      <c r="D60" s="101"/>
      <c r="E60" s="101"/>
      <c r="F60" s="101"/>
      <c r="G60" s="101"/>
    </row>
    <row r="61" spans="1:7" s="38" customFormat="1" ht="18.75" customHeight="1" x14ac:dyDescent="0.25">
      <c r="B61" s="101" t="str">
        <f>B4</f>
        <v>AS AT MARCH 31, 2025</v>
      </c>
      <c r="C61" s="101"/>
      <c r="D61" s="101"/>
      <c r="E61" s="101"/>
      <c r="F61" s="101"/>
      <c r="G61" s="101"/>
    </row>
    <row r="62" spans="1:7" s="38" customFormat="1" ht="16.5" x14ac:dyDescent="0.25">
      <c r="A62" s="39"/>
      <c r="B62" s="53"/>
      <c r="C62" s="53"/>
      <c r="D62" s="53"/>
      <c r="E62" s="53"/>
      <c r="F62" s="53"/>
      <c r="G62" s="53"/>
    </row>
    <row r="63" spans="1:7" s="38" customFormat="1" ht="16.5" x14ac:dyDescent="0.25">
      <c r="A63" s="39"/>
      <c r="B63" s="53"/>
      <c r="C63" s="53"/>
      <c r="D63" s="53"/>
      <c r="E63" s="53"/>
      <c r="F63" s="53"/>
      <c r="G63" s="47" t="s">
        <v>3</v>
      </c>
    </row>
    <row r="64" spans="1:7" s="38" customFormat="1" ht="16.5" x14ac:dyDescent="0.25">
      <c r="A64" s="39"/>
      <c r="B64" s="53"/>
      <c r="C64" s="53"/>
      <c r="D64" s="53"/>
      <c r="E64" s="53"/>
      <c r="F64" s="53"/>
      <c r="G64" s="49">
        <f>G7</f>
        <v>45747</v>
      </c>
    </row>
    <row r="65" spans="2:7" x14ac:dyDescent="0.25">
      <c r="B65" s="57"/>
      <c r="C65" s="57"/>
      <c r="D65" s="57"/>
      <c r="E65" s="57"/>
      <c r="F65" s="48"/>
      <c r="G65" s="47">
        <f>G8</f>
        <v>2025</v>
      </c>
    </row>
    <row r="66" spans="2:7" x14ac:dyDescent="0.25">
      <c r="B66" s="48"/>
      <c r="C66" s="48"/>
      <c r="D66" s="48"/>
      <c r="E66" s="48"/>
      <c r="F66" s="55"/>
      <c r="G66" s="47" t="s">
        <v>5</v>
      </c>
    </row>
    <row r="67" spans="2:7" x14ac:dyDescent="0.25">
      <c r="B67" s="48"/>
      <c r="C67" s="48"/>
      <c r="D67" s="48"/>
      <c r="E67" s="48"/>
      <c r="F67" s="48"/>
      <c r="G67" s="57"/>
    </row>
    <row r="68" spans="2:7" x14ac:dyDescent="0.25">
      <c r="B68" s="48"/>
      <c r="C68" s="48"/>
      <c r="D68" s="48"/>
      <c r="E68" s="48"/>
      <c r="F68" s="48"/>
      <c r="G68" s="91"/>
    </row>
    <row r="69" spans="2:7" x14ac:dyDescent="0.25">
      <c r="B69" s="56" t="s">
        <v>37</v>
      </c>
      <c r="C69" s="48"/>
      <c r="D69" s="48"/>
      <c r="E69" s="48"/>
      <c r="F69" s="48"/>
      <c r="G69" s="92">
        <f>[11]NOTES!I160</f>
        <v>26462875.980000004</v>
      </c>
    </row>
    <row r="70" spans="2:7" x14ac:dyDescent="0.25">
      <c r="B70" s="56"/>
      <c r="C70" s="48"/>
      <c r="D70" s="48"/>
      <c r="E70" s="48"/>
      <c r="F70" s="48"/>
      <c r="G70" s="92"/>
    </row>
    <row r="71" spans="2:7" x14ac:dyDescent="0.25">
      <c r="B71" s="56" t="s">
        <v>38</v>
      </c>
      <c r="C71" s="48"/>
      <c r="D71" s="48"/>
      <c r="E71" s="48"/>
      <c r="F71" s="48"/>
      <c r="G71" s="92">
        <f>'[11]Capital Gain Working '!M727+'[11]Capital Gain Working '!M741</f>
        <v>25765522.840000004</v>
      </c>
    </row>
    <row r="72" spans="2:7" x14ac:dyDescent="0.25">
      <c r="B72" s="56"/>
      <c r="C72" s="48"/>
      <c r="D72" s="48"/>
      <c r="E72" s="48"/>
      <c r="F72" s="48"/>
      <c r="G72" s="92"/>
    </row>
    <row r="73" spans="2:7" x14ac:dyDescent="0.25">
      <c r="B73" s="56" t="s">
        <v>39</v>
      </c>
      <c r="C73" s="48"/>
      <c r="D73" s="48"/>
      <c r="E73" s="48"/>
      <c r="F73" s="48"/>
      <c r="G73" s="92">
        <f>[11]NOTES!I175</f>
        <v>1932953</v>
      </c>
    </row>
    <row r="74" spans="2:7" x14ac:dyDescent="0.25">
      <c r="B74" s="56"/>
      <c r="C74" s="48"/>
      <c r="D74" s="48"/>
      <c r="E74" s="48"/>
      <c r="F74" s="48"/>
      <c r="G74" s="92"/>
    </row>
    <row r="75" spans="2:7" x14ac:dyDescent="0.25">
      <c r="B75" s="56" t="s">
        <v>40</v>
      </c>
      <c r="C75" s="48"/>
      <c r="D75" s="48"/>
      <c r="E75" s="48"/>
      <c r="F75" s="48"/>
      <c r="G75" s="92">
        <f>[11]NOTES!I178</f>
        <v>0</v>
      </c>
    </row>
    <row r="76" spans="2:7" x14ac:dyDescent="0.25">
      <c r="B76" s="56"/>
      <c r="C76" s="48"/>
      <c r="D76" s="48"/>
      <c r="E76" s="48"/>
      <c r="F76" s="48"/>
      <c r="G76" s="92"/>
    </row>
    <row r="77" spans="2:7" x14ac:dyDescent="0.25">
      <c r="B77" s="56" t="s">
        <v>41</v>
      </c>
      <c r="C77" s="48"/>
      <c r="D77" s="48"/>
      <c r="E77" s="48"/>
      <c r="F77" s="48"/>
      <c r="G77" s="92">
        <f>[11]NOTES!I181</f>
        <v>2032273</v>
      </c>
    </row>
    <row r="78" spans="2:7" x14ac:dyDescent="0.25">
      <c r="B78" s="56"/>
      <c r="C78" s="48"/>
      <c r="D78" s="48"/>
      <c r="E78" s="48"/>
      <c r="F78" s="48"/>
      <c r="G78" s="93"/>
    </row>
    <row r="79" spans="2:7" ht="20.100000000000001" customHeight="1" x14ac:dyDescent="0.25">
      <c r="B79" s="56"/>
      <c r="C79" s="48"/>
      <c r="D79" s="48"/>
      <c r="E79" s="48"/>
      <c r="F79" s="48"/>
      <c r="G79" s="92">
        <f>SUM(G69:G77)</f>
        <v>56193624.820000008</v>
      </c>
    </row>
    <row r="80" spans="2:7" x14ac:dyDescent="0.25">
      <c r="B80" s="56" t="s">
        <v>33</v>
      </c>
      <c r="C80" s="48"/>
      <c r="D80" s="48"/>
      <c r="E80" s="48"/>
      <c r="F80" s="57"/>
      <c r="G80" s="91"/>
    </row>
    <row r="81" spans="2:8" x14ac:dyDescent="0.25">
      <c r="B81" s="48"/>
      <c r="C81" s="48"/>
      <c r="D81" s="48"/>
      <c r="E81" s="48"/>
      <c r="F81" s="48"/>
      <c r="G81" s="48"/>
    </row>
    <row r="82" spans="2:8" x14ac:dyDescent="0.25">
      <c r="B82" s="56"/>
      <c r="C82" s="48"/>
      <c r="D82" s="48"/>
      <c r="E82" s="48"/>
      <c r="F82" s="57"/>
      <c r="G82" s="91"/>
    </row>
    <row r="83" spans="2:8" ht="20.100000000000001" customHeight="1" x14ac:dyDescent="0.25">
      <c r="B83" s="56"/>
      <c r="C83" s="48"/>
      <c r="D83" s="48"/>
      <c r="E83" s="48"/>
      <c r="F83" s="57"/>
      <c r="G83" s="91"/>
    </row>
    <row r="84" spans="2:8" ht="21.75" customHeight="1" x14ac:dyDescent="0.25">
      <c r="B84" s="56" t="s">
        <v>42</v>
      </c>
      <c r="C84" s="48"/>
      <c r="D84" s="48"/>
      <c r="E84" s="48"/>
      <c r="F84" s="72"/>
      <c r="G84" s="95">
        <f>[11]NOTES!I233-G88</f>
        <v>19231561.940000001</v>
      </c>
    </row>
    <row r="85" spans="2:8" x14ac:dyDescent="0.25">
      <c r="B85" s="56"/>
      <c r="C85" s="48"/>
      <c r="D85" s="48"/>
      <c r="E85" s="48"/>
      <c r="F85" s="48"/>
      <c r="G85" s="91"/>
    </row>
    <row r="86" spans="2:8" x14ac:dyDescent="0.25">
      <c r="B86" s="56" t="s">
        <v>43</v>
      </c>
      <c r="C86" s="48"/>
      <c r="D86" s="48"/>
      <c r="E86" s="48"/>
      <c r="F86" s="48"/>
      <c r="G86" s="91">
        <f>G79-G84</f>
        <v>36962062.88000001</v>
      </c>
    </row>
    <row r="87" spans="2:8" x14ac:dyDescent="0.25">
      <c r="B87" s="56"/>
      <c r="C87" s="48"/>
      <c r="D87" s="48"/>
      <c r="E87" s="48"/>
      <c r="F87" s="48"/>
      <c r="G87" s="91"/>
    </row>
    <row r="88" spans="2:8" x14ac:dyDescent="0.25">
      <c r="B88" s="56" t="s">
        <v>44</v>
      </c>
      <c r="C88" s="48"/>
      <c r="D88" s="48"/>
      <c r="E88" s="48"/>
      <c r="F88" s="48"/>
      <c r="G88" s="94">
        <f>[11]NOTES!I231</f>
        <v>1572238.78</v>
      </c>
    </row>
    <row r="89" spans="2:8" x14ac:dyDescent="0.25">
      <c r="B89" s="56"/>
      <c r="C89" s="48"/>
      <c r="D89" s="48"/>
      <c r="E89" s="48"/>
      <c r="F89" s="48"/>
      <c r="G89" s="92"/>
    </row>
    <row r="90" spans="2:8" x14ac:dyDescent="0.25">
      <c r="B90" s="98" t="s">
        <v>45</v>
      </c>
      <c r="C90" s="99"/>
      <c r="D90" s="99"/>
      <c r="E90" s="99"/>
      <c r="F90" s="99"/>
      <c r="G90" s="92">
        <f>G86-G88</f>
        <v>35389824.100000009</v>
      </c>
      <c r="H90" s="20"/>
    </row>
    <row r="91" spans="2:8" x14ac:dyDescent="0.25">
      <c r="B91" s="56"/>
      <c r="C91" s="48"/>
      <c r="D91" s="48"/>
      <c r="E91" s="48"/>
      <c r="F91" s="48"/>
      <c r="G91" s="92"/>
    </row>
    <row r="92" spans="2:8" x14ac:dyDescent="0.25">
      <c r="B92" s="56" t="s">
        <v>46</v>
      </c>
      <c r="C92" s="48"/>
      <c r="D92" s="48"/>
      <c r="E92" s="48"/>
      <c r="F92" s="48"/>
      <c r="G92" s="92">
        <v>-35596261.18</v>
      </c>
      <c r="H92" s="20"/>
    </row>
    <row r="93" spans="2:8" x14ac:dyDescent="0.25">
      <c r="B93" s="56"/>
      <c r="C93" s="48"/>
      <c r="D93" s="48"/>
      <c r="E93" s="48"/>
      <c r="F93" s="48"/>
      <c r="G93" s="92"/>
    </row>
    <row r="94" spans="2:8" x14ac:dyDescent="0.25">
      <c r="B94" s="56"/>
      <c r="C94" s="48"/>
      <c r="D94" s="48"/>
      <c r="E94" s="48"/>
      <c r="F94" s="48"/>
      <c r="G94" s="92"/>
    </row>
    <row r="95" spans="2:8" ht="6" customHeight="1" x14ac:dyDescent="0.25">
      <c r="B95" s="56"/>
      <c r="C95" s="48"/>
      <c r="D95" s="48"/>
      <c r="E95" s="48"/>
      <c r="F95" s="48"/>
      <c r="G95" s="92"/>
    </row>
    <row r="96" spans="2:8" ht="15.75" thickBot="1" x14ac:dyDescent="0.3">
      <c r="B96" s="56" t="s">
        <v>47</v>
      </c>
      <c r="C96" s="48"/>
      <c r="D96" s="48"/>
      <c r="E96" s="48"/>
      <c r="F96" s="48"/>
      <c r="G96" s="96">
        <f>G90+G92</f>
        <v>-206437.07999999076</v>
      </c>
    </row>
    <row r="97" spans="1:7" ht="15.75" thickTop="1" x14ac:dyDescent="0.25">
      <c r="B97" s="56"/>
      <c r="C97" s="48"/>
      <c r="D97" s="48"/>
      <c r="E97" s="48"/>
      <c r="F97" s="48"/>
      <c r="G97" s="48"/>
    </row>
    <row r="98" spans="1:7" x14ac:dyDescent="0.25">
      <c r="B98" s="48"/>
      <c r="C98" s="48"/>
      <c r="D98" s="48"/>
      <c r="E98" s="48"/>
      <c r="F98" s="48"/>
      <c r="G98" s="91"/>
    </row>
    <row r="99" spans="1:7" x14ac:dyDescent="0.25">
      <c r="B99" s="48"/>
      <c r="C99" s="48"/>
      <c r="D99" s="48"/>
      <c r="E99" s="48"/>
      <c r="F99" s="48"/>
      <c r="G99" s="91"/>
    </row>
    <row r="100" spans="1:7" ht="4.5" customHeight="1" x14ac:dyDescent="0.25">
      <c r="B100" s="48"/>
      <c r="C100" s="48"/>
      <c r="D100" s="48"/>
      <c r="E100" s="48"/>
      <c r="F100" s="48"/>
      <c r="G100" s="91"/>
    </row>
    <row r="101" spans="1:7" ht="15.75" x14ac:dyDescent="0.25">
      <c r="B101" s="37"/>
      <c r="E101" s="7"/>
      <c r="G101" s="37"/>
    </row>
    <row r="102" spans="1:7" ht="15.75" x14ac:dyDescent="0.25">
      <c r="B102" s="37"/>
      <c r="E102" s="7"/>
      <c r="G102" s="37"/>
    </row>
    <row r="103" spans="1:7" ht="15.75" x14ac:dyDescent="0.25">
      <c r="B103" s="37"/>
      <c r="E103" s="7"/>
      <c r="G103" s="37"/>
    </row>
    <row r="104" spans="1:7" ht="15.75" x14ac:dyDescent="0.25">
      <c r="B104" s="37"/>
      <c r="E104" s="7"/>
      <c r="G104" s="37"/>
    </row>
    <row r="105" spans="1:7" ht="15.75" x14ac:dyDescent="0.25">
      <c r="B105" s="37"/>
      <c r="E105" s="7"/>
      <c r="G105" s="37"/>
    </row>
    <row r="106" spans="1:7" ht="15.75" x14ac:dyDescent="0.25">
      <c r="B106" s="37"/>
      <c r="E106" s="7"/>
      <c r="G106" s="37"/>
    </row>
    <row r="107" spans="1:7" ht="15.75" x14ac:dyDescent="0.25">
      <c r="B107" s="37"/>
      <c r="E107" s="7"/>
      <c r="G107" s="37"/>
    </row>
    <row r="108" spans="1:7" ht="15.75" x14ac:dyDescent="0.25">
      <c r="B108" s="37"/>
      <c r="E108" s="7"/>
      <c r="G108" s="37"/>
    </row>
    <row r="109" spans="1:7" ht="15.75" x14ac:dyDescent="0.25">
      <c r="B109" s="37"/>
      <c r="E109" s="7"/>
      <c r="G109" s="37"/>
    </row>
    <row r="110" spans="1:7" ht="15.75" x14ac:dyDescent="0.25">
      <c r="B110" s="37"/>
      <c r="E110" s="7"/>
      <c r="G110" s="37"/>
    </row>
    <row r="112" spans="1:7" ht="15.75" x14ac:dyDescent="0.25">
      <c r="A112" s="11"/>
      <c r="B112" s="11"/>
      <c r="C112" s="11"/>
      <c r="D112" s="11"/>
      <c r="E112" s="11"/>
      <c r="F112" s="11"/>
      <c r="G112" s="11"/>
    </row>
    <row r="113" spans="1:7" ht="15.75" x14ac:dyDescent="0.25">
      <c r="A113" s="11"/>
      <c r="B113" s="11"/>
      <c r="C113" s="11"/>
      <c r="D113" s="11"/>
      <c r="E113" s="11"/>
      <c r="F113" s="11"/>
      <c r="G113" s="11"/>
    </row>
    <row r="114" spans="1:7" ht="15.75" x14ac:dyDescent="0.25">
      <c r="A114" s="11"/>
      <c r="B114" s="11"/>
      <c r="C114" s="11"/>
      <c r="D114" s="11"/>
      <c r="E114" s="11"/>
      <c r="F114" s="11"/>
      <c r="G114" s="11"/>
    </row>
    <row r="115" spans="1:7" ht="15.75" x14ac:dyDescent="0.25">
      <c r="A115" s="11"/>
      <c r="B115" s="11"/>
      <c r="C115" s="11"/>
      <c r="D115" s="11"/>
      <c r="E115" s="11"/>
      <c r="F115" s="11"/>
      <c r="G115" s="11"/>
    </row>
    <row r="116" spans="1:7" ht="15.75" x14ac:dyDescent="0.25">
      <c r="A116" s="11"/>
      <c r="B116" s="11"/>
      <c r="C116" s="11"/>
      <c r="D116" s="11"/>
      <c r="E116" s="11"/>
      <c r="F116" s="11"/>
      <c r="G116" s="11"/>
    </row>
    <row r="117" spans="1:7" ht="15.75" x14ac:dyDescent="0.25">
      <c r="A117" s="11"/>
      <c r="B117" s="11"/>
      <c r="C117" s="11"/>
      <c r="D117" s="11"/>
      <c r="E117" s="11"/>
      <c r="F117" s="11"/>
      <c r="G117" s="11"/>
    </row>
    <row r="118" spans="1:7" ht="15.75" x14ac:dyDescent="0.25">
      <c r="A118" s="11"/>
      <c r="B118" s="11"/>
      <c r="C118" s="11"/>
      <c r="D118" s="11"/>
      <c r="E118" s="11"/>
      <c r="F118" s="11"/>
      <c r="G118" s="11"/>
    </row>
    <row r="119" spans="1:7" ht="15.75" x14ac:dyDescent="0.25">
      <c r="A119" s="11"/>
      <c r="B119" s="11"/>
      <c r="C119" s="11"/>
      <c r="D119" s="11"/>
      <c r="E119" s="11"/>
      <c r="F119" s="11"/>
      <c r="G119" s="11"/>
    </row>
    <row r="120" spans="1:7" ht="15.75" x14ac:dyDescent="0.25">
      <c r="A120" s="11"/>
      <c r="B120" s="11"/>
      <c r="C120" s="11"/>
      <c r="D120" s="11"/>
      <c r="E120" s="11"/>
      <c r="F120" s="11"/>
      <c r="G120" s="11"/>
    </row>
    <row r="121" spans="1:7" ht="15.75" x14ac:dyDescent="0.25">
      <c r="A121" s="11"/>
      <c r="B121" s="11"/>
      <c r="C121" s="11"/>
      <c r="D121" s="11"/>
      <c r="E121" s="11"/>
      <c r="F121" s="11"/>
      <c r="G121" s="11"/>
    </row>
    <row r="122" spans="1:7" ht="15.75" x14ac:dyDescent="0.25">
      <c r="A122" s="11"/>
      <c r="B122" s="11"/>
      <c r="C122" s="11"/>
      <c r="D122" s="11"/>
      <c r="E122" s="11"/>
      <c r="F122" s="11"/>
      <c r="G122" s="11"/>
    </row>
    <row r="123" spans="1:7" ht="15.75" x14ac:dyDescent="0.25">
      <c r="A123" s="11"/>
      <c r="B123" s="11"/>
      <c r="C123" s="11"/>
      <c r="D123" s="11"/>
      <c r="E123" s="11"/>
      <c r="F123" s="11"/>
      <c r="G123" s="11"/>
    </row>
    <row r="124" spans="1:7" ht="15.75" x14ac:dyDescent="0.25">
      <c r="A124" s="11"/>
      <c r="B124" s="11"/>
      <c r="C124" s="11"/>
      <c r="D124" s="11"/>
      <c r="E124" s="11"/>
      <c r="F124" s="11"/>
      <c r="G124" s="11"/>
    </row>
    <row r="125" spans="1:7" ht="15.75" x14ac:dyDescent="0.25">
      <c r="A125" s="11"/>
      <c r="B125" s="11"/>
      <c r="C125" s="11"/>
      <c r="D125" s="11"/>
      <c r="E125" s="11"/>
      <c r="F125" s="11"/>
      <c r="G125" s="11"/>
    </row>
    <row r="126" spans="1:7" ht="15.75" x14ac:dyDescent="0.25">
      <c r="A126" s="11"/>
      <c r="B126" s="11"/>
      <c r="C126" s="11"/>
      <c r="D126" s="11"/>
      <c r="E126" s="11"/>
      <c r="F126" s="11"/>
      <c r="G126" s="11"/>
    </row>
    <row r="127" spans="1:7" ht="15.75" x14ac:dyDescent="0.25">
      <c r="A127" s="11"/>
      <c r="B127" s="11"/>
      <c r="C127" s="11"/>
      <c r="D127" s="11"/>
      <c r="E127" s="11"/>
      <c r="F127" s="11"/>
      <c r="G127" s="11"/>
    </row>
    <row r="128" spans="1:7" ht="15.75" x14ac:dyDescent="0.25">
      <c r="A128" s="11"/>
      <c r="B128" s="11"/>
      <c r="C128" s="11"/>
      <c r="D128" s="11"/>
      <c r="E128" s="11"/>
      <c r="F128" s="11"/>
      <c r="G128" s="11"/>
    </row>
    <row r="129" spans="1:7" ht="15.75" x14ac:dyDescent="0.25">
      <c r="A129" s="11"/>
      <c r="B129" s="11"/>
      <c r="C129" s="11"/>
      <c r="D129" s="11"/>
      <c r="E129" s="11"/>
      <c r="F129" s="11"/>
      <c r="G129" s="11"/>
    </row>
    <row r="130" spans="1:7" ht="15.75" x14ac:dyDescent="0.25">
      <c r="A130" s="11"/>
      <c r="B130" s="11"/>
      <c r="C130" s="11"/>
      <c r="D130" s="11"/>
      <c r="E130" s="11"/>
      <c r="F130" s="11"/>
      <c r="G130" s="11"/>
    </row>
    <row r="131" spans="1:7" ht="15.75" x14ac:dyDescent="0.25">
      <c r="A131" s="11"/>
      <c r="B131" s="11"/>
      <c r="C131" s="11"/>
      <c r="D131" s="11"/>
      <c r="E131" s="11"/>
      <c r="F131" s="11"/>
      <c r="G131" s="11"/>
    </row>
    <row r="132" spans="1:7" ht="15.75" x14ac:dyDescent="0.25">
      <c r="A132" s="11"/>
      <c r="B132" s="11"/>
      <c r="C132" s="11"/>
      <c r="D132" s="11"/>
      <c r="E132" s="11"/>
      <c r="F132" s="11"/>
      <c r="G132" s="11"/>
    </row>
    <row r="133" spans="1:7" ht="15.75" x14ac:dyDescent="0.25">
      <c r="A133" s="11"/>
      <c r="B133" s="11"/>
      <c r="C133" s="11"/>
      <c r="D133" s="11"/>
      <c r="E133" s="11"/>
      <c r="F133" s="11"/>
      <c r="G133" s="11"/>
    </row>
    <row r="134" spans="1:7" ht="15.75" x14ac:dyDescent="0.25">
      <c r="A134" s="11"/>
      <c r="B134" s="11"/>
      <c r="C134" s="11"/>
      <c r="D134" s="11"/>
      <c r="E134" s="11"/>
      <c r="F134" s="11"/>
      <c r="G134" s="11"/>
    </row>
    <row r="135" spans="1:7" ht="15.75" x14ac:dyDescent="0.25">
      <c r="A135" s="11"/>
      <c r="B135" s="11"/>
      <c r="C135" s="11"/>
      <c r="D135" s="11"/>
      <c r="E135" s="11"/>
      <c r="F135" s="11"/>
      <c r="G135" s="11"/>
    </row>
    <row r="136" spans="1:7" ht="15.75" x14ac:dyDescent="0.25">
      <c r="A136" s="11"/>
      <c r="B136" s="11"/>
      <c r="C136" s="11"/>
      <c r="D136" s="11"/>
      <c r="E136" s="11"/>
      <c r="F136" s="11"/>
      <c r="G136" s="11"/>
    </row>
    <row r="137" spans="1:7" ht="15.75" x14ac:dyDescent="0.25">
      <c r="A137" s="11"/>
      <c r="B137" s="11"/>
      <c r="C137" s="11"/>
      <c r="D137" s="11"/>
      <c r="E137" s="11"/>
      <c r="F137" s="11"/>
      <c r="G137" s="11"/>
    </row>
    <row r="138" spans="1:7" ht="15.75" x14ac:dyDescent="0.25">
      <c r="A138" s="11"/>
      <c r="B138" s="11"/>
      <c r="C138" s="11"/>
      <c r="D138" s="11"/>
      <c r="E138" s="11"/>
      <c r="F138" s="11"/>
      <c r="G138" s="11"/>
    </row>
    <row r="139" spans="1:7" ht="15.75" x14ac:dyDescent="0.25">
      <c r="A139" s="11"/>
      <c r="B139" s="11"/>
      <c r="C139" s="11"/>
      <c r="D139" s="11"/>
      <c r="E139" s="11"/>
      <c r="F139" s="11"/>
      <c r="G139" s="11"/>
    </row>
    <row r="140" spans="1:7" ht="15.75" x14ac:dyDescent="0.25">
      <c r="A140" s="11"/>
      <c r="B140" s="11"/>
      <c r="C140" s="11"/>
      <c r="D140" s="11"/>
      <c r="E140" s="11"/>
      <c r="F140" s="11"/>
      <c r="G140" s="11"/>
    </row>
    <row r="141" spans="1:7" ht="15.75" x14ac:dyDescent="0.25">
      <c r="A141" s="11"/>
      <c r="B141" s="11"/>
      <c r="C141" s="11"/>
      <c r="D141" s="11"/>
      <c r="E141" s="11"/>
      <c r="F141" s="11"/>
      <c r="G141" s="11"/>
    </row>
    <row r="142" spans="1:7" ht="15.75" x14ac:dyDescent="0.25">
      <c r="A142" s="11"/>
      <c r="B142" s="11"/>
      <c r="C142" s="11"/>
      <c r="D142" s="11"/>
      <c r="E142" s="11"/>
      <c r="F142" s="11"/>
      <c r="G142" s="11"/>
    </row>
    <row r="143" spans="1:7" ht="15.75" x14ac:dyDescent="0.25">
      <c r="A143" s="11"/>
      <c r="B143" s="11"/>
      <c r="C143" s="11"/>
      <c r="D143" s="11"/>
      <c r="E143" s="11"/>
      <c r="F143" s="11"/>
      <c r="G143" s="11"/>
    </row>
    <row r="144" spans="1:7" ht="15.75" x14ac:dyDescent="0.25">
      <c r="A144" s="11"/>
      <c r="B144" s="11"/>
      <c r="C144" s="11"/>
      <c r="D144" s="11"/>
      <c r="E144" s="11"/>
      <c r="F144" s="11"/>
      <c r="G144" s="11"/>
    </row>
    <row r="145" spans="1:7" ht="15.75" x14ac:dyDescent="0.25">
      <c r="A145" s="11"/>
      <c r="B145" s="11"/>
      <c r="C145" s="11"/>
      <c r="D145" s="11"/>
      <c r="E145" s="11"/>
      <c r="F145" s="11"/>
      <c r="G145" s="11"/>
    </row>
    <row r="146" spans="1:7" ht="15.75" x14ac:dyDescent="0.25">
      <c r="A146" s="11"/>
      <c r="B146" s="11"/>
      <c r="C146" s="11"/>
      <c r="D146" s="11"/>
      <c r="E146" s="11"/>
      <c r="F146" s="11"/>
      <c r="G146" s="11"/>
    </row>
    <row r="147" spans="1:7" ht="15.75" x14ac:dyDescent="0.25">
      <c r="A147" s="11"/>
      <c r="B147" s="11"/>
      <c r="C147" s="11"/>
      <c r="D147" s="11"/>
      <c r="E147" s="11"/>
      <c r="F147" s="11"/>
      <c r="G147" s="11"/>
    </row>
    <row r="148" spans="1:7" ht="15.75" x14ac:dyDescent="0.25">
      <c r="A148" s="11"/>
      <c r="B148" s="11"/>
      <c r="C148" s="11"/>
      <c r="D148" s="11"/>
      <c r="E148" s="11"/>
      <c r="F148" s="11"/>
      <c r="G148" s="11"/>
    </row>
    <row r="149" spans="1:7" ht="15.75" x14ac:dyDescent="0.25">
      <c r="A149" s="11"/>
      <c r="B149" s="11"/>
      <c r="C149" s="11"/>
      <c r="D149" s="11"/>
      <c r="E149" s="11"/>
      <c r="F149" s="11"/>
      <c r="G149" s="11"/>
    </row>
    <row r="150" spans="1:7" ht="15.75" x14ac:dyDescent="0.25">
      <c r="A150" s="11"/>
      <c r="B150" s="11"/>
      <c r="C150" s="11"/>
      <c r="D150" s="11"/>
      <c r="E150" s="11"/>
      <c r="F150" s="11"/>
      <c r="G150" s="11"/>
    </row>
    <row r="151" spans="1:7" ht="15.75" x14ac:dyDescent="0.25">
      <c r="A151" s="11"/>
      <c r="B151" s="11"/>
      <c r="C151" s="11"/>
      <c r="D151" s="11"/>
      <c r="E151" s="11"/>
      <c r="F151" s="11"/>
      <c r="G151" s="11"/>
    </row>
    <row r="152" spans="1:7" ht="15.75" x14ac:dyDescent="0.25">
      <c r="A152" s="11"/>
      <c r="B152" s="11"/>
      <c r="C152" s="11"/>
      <c r="D152" s="11"/>
      <c r="E152" s="11"/>
      <c r="F152" s="11"/>
      <c r="G152" s="11"/>
    </row>
    <row r="153" spans="1:7" ht="15.75" x14ac:dyDescent="0.25">
      <c r="A153" s="11"/>
      <c r="B153" s="11"/>
      <c r="C153" s="11"/>
      <c r="D153" s="11"/>
      <c r="E153" s="11"/>
      <c r="F153" s="11"/>
      <c r="G153" s="11"/>
    </row>
    <row r="154" spans="1:7" ht="15.75" x14ac:dyDescent="0.25">
      <c r="A154" s="11"/>
      <c r="B154" s="11"/>
      <c r="C154" s="11"/>
      <c r="D154" s="11"/>
      <c r="E154" s="11"/>
      <c r="F154" s="11"/>
      <c r="G154" s="11"/>
    </row>
    <row r="155" spans="1:7" ht="15.75" x14ac:dyDescent="0.25">
      <c r="A155" s="11"/>
      <c r="B155" s="11"/>
      <c r="C155" s="11"/>
      <c r="D155" s="11"/>
      <c r="E155" s="11"/>
      <c r="F155" s="11"/>
      <c r="G155" s="11"/>
    </row>
  </sheetData>
  <sheetProtection algorithmName="SHA-512" hashValue="+d1I1NEMgujA3g2/V8rkdhPppVmDquJjhKcEN5TnRN6iLeAz+2Lmb0iw8ToCnqfjBq5x/6ROBFgcdzq2oPLeYg==" saltValue="suNVkpe6Zc7G0Y4zEum4UQ==" spinCount="100000" sheet="1" formatCells="0" formatColumns="0" formatRows="0" insertColumns="0" insertRows="0" insertHyperlinks="0" deleteColumns="0" deleteRows="0" sort="0" autoFilter="0" pivotTables="0"/>
  <mergeCells count="6">
    <mergeCell ref="B59:G59"/>
    <mergeCell ref="B2:G2"/>
    <mergeCell ref="B3:G3"/>
    <mergeCell ref="B4:G4"/>
    <mergeCell ref="B60:G60"/>
    <mergeCell ref="B61:G6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4322-7657-4291-9580-EC9EC4F407BA}">
  <dimension ref="A2:L156"/>
  <sheetViews>
    <sheetView showGridLines="0" zoomScale="90" zoomScaleNormal="90" workbookViewId="0">
      <selection activeCell="F11" sqref="F11"/>
    </sheetView>
  </sheetViews>
  <sheetFormatPr defaultRowHeight="15" x14ac:dyDescent="0.25"/>
  <cols>
    <col min="1" max="1" width="5.42578125" customWidth="1"/>
    <col min="4" max="4" width="7.42578125" customWidth="1"/>
    <col min="5" max="5" width="12" customWidth="1"/>
    <col min="6" max="6" width="26.42578125" customWidth="1"/>
    <col min="7" max="7" width="14.42578125" bestFit="1" customWidth="1"/>
    <col min="8" max="8" width="13.42578125" bestFit="1" customWidth="1"/>
    <col min="9" max="9" width="11.5703125" bestFit="1" customWidth="1"/>
    <col min="11" max="11" width="12.7109375" customWidth="1"/>
  </cols>
  <sheetData>
    <row r="2" spans="2:11" ht="18.75" x14ac:dyDescent="0.3">
      <c r="B2" s="100" t="s">
        <v>0</v>
      </c>
      <c r="C2" s="100"/>
      <c r="D2" s="100"/>
      <c r="E2" s="100"/>
      <c r="F2" s="100"/>
      <c r="G2" s="100"/>
    </row>
    <row r="3" spans="2:11" ht="18.75" x14ac:dyDescent="0.3">
      <c r="B3" s="100" t="s">
        <v>1</v>
      </c>
      <c r="C3" s="100"/>
      <c r="D3" s="100"/>
      <c r="E3" s="100"/>
      <c r="F3" s="100"/>
      <c r="G3" s="100"/>
    </row>
    <row r="4" spans="2:11" ht="18.75" x14ac:dyDescent="0.3">
      <c r="B4" s="100" t="s">
        <v>48</v>
      </c>
      <c r="C4" s="100"/>
      <c r="D4" s="100"/>
      <c r="E4" s="100"/>
      <c r="F4" s="100"/>
      <c r="G4" s="100"/>
    </row>
    <row r="5" spans="2:11" x14ac:dyDescent="0.25">
      <c r="B5" s="1"/>
      <c r="C5" s="1"/>
      <c r="D5" s="1"/>
      <c r="E5" s="1"/>
      <c r="F5" s="1"/>
      <c r="G5" s="1"/>
    </row>
    <row r="6" spans="2:11" ht="15.75" x14ac:dyDescent="0.25">
      <c r="B6" s="1"/>
      <c r="C6" s="1"/>
      <c r="D6" s="1"/>
      <c r="E6" s="1"/>
      <c r="F6" s="1"/>
      <c r="G6" s="2" t="s">
        <v>3</v>
      </c>
    </row>
    <row r="7" spans="2:11" ht="15.75" x14ac:dyDescent="0.25">
      <c r="B7" s="1"/>
      <c r="C7" s="1"/>
      <c r="D7" s="1"/>
      <c r="E7" s="1"/>
      <c r="F7" s="1"/>
      <c r="G7" s="3">
        <v>44104</v>
      </c>
    </row>
    <row r="8" spans="2:11" ht="15.75" x14ac:dyDescent="0.25">
      <c r="B8" s="4" t="s">
        <v>4</v>
      </c>
      <c r="C8" s="5"/>
      <c r="D8" s="5"/>
      <c r="E8" s="6"/>
      <c r="G8" s="2">
        <v>2020</v>
      </c>
    </row>
    <row r="9" spans="2:11" ht="15.75" x14ac:dyDescent="0.25">
      <c r="B9" s="8"/>
      <c r="C9" s="9"/>
      <c r="D9" s="9"/>
      <c r="E9" s="9"/>
      <c r="F9" s="9"/>
      <c r="G9" s="2" t="s">
        <v>5</v>
      </c>
    </row>
    <row r="10" spans="2:11" ht="15.75" x14ac:dyDescent="0.25">
      <c r="B10" s="10" t="s">
        <v>6</v>
      </c>
      <c r="C10" s="11"/>
      <c r="D10" s="11"/>
      <c r="E10" s="11"/>
      <c r="F10" s="12"/>
      <c r="G10" s="12"/>
    </row>
    <row r="11" spans="2:11" ht="16.5" thickBot="1" x14ac:dyDescent="0.3">
      <c r="B11" s="10" t="s">
        <v>7</v>
      </c>
      <c r="C11" s="11"/>
      <c r="D11" s="11"/>
      <c r="E11" s="11"/>
      <c r="F11" s="13"/>
      <c r="G11" s="14">
        <v>300000000</v>
      </c>
    </row>
    <row r="12" spans="2:11" ht="3.75" customHeight="1" thickTop="1" x14ac:dyDescent="0.25">
      <c r="B12" s="10"/>
      <c r="C12" s="11"/>
      <c r="D12" s="11"/>
      <c r="E12" s="12"/>
      <c r="F12" s="13"/>
      <c r="G12" s="16"/>
    </row>
    <row r="13" spans="2:11" ht="15.75" x14ac:dyDescent="0.25">
      <c r="C13" s="11"/>
      <c r="D13" s="11"/>
      <c r="E13" s="12"/>
      <c r="F13" s="13"/>
      <c r="G13" s="17"/>
    </row>
    <row r="14" spans="2:11" ht="15.75" x14ac:dyDescent="0.25">
      <c r="B14" s="10" t="s">
        <v>8</v>
      </c>
      <c r="C14" s="11"/>
      <c r="D14" s="11"/>
      <c r="E14" s="12"/>
      <c r="F14" s="13"/>
      <c r="G14" s="19">
        <f>[2]NOTES!I11</f>
        <v>70434993</v>
      </c>
    </row>
    <row r="15" spans="2:11" ht="3" customHeight="1" x14ac:dyDescent="0.25">
      <c r="B15" s="10"/>
      <c r="C15" s="11"/>
      <c r="D15" s="11"/>
      <c r="E15" s="12"/>
      <c r="F15" s="13"/>
      <c r="G15" s="19"/>
    </row>
    <row r="16" spans="2:11" ht="15.75" x14ac:dyDescent="0.25">
      <c r="B16" s="10" t="s">
        <v>9</v>
      </c>
      <c r="C16" s="11"/>
      <c r="D16" s="11"/>
      <c r="E16" s="12"/>
      <c r="F16" s="13"/>
      <c r="G16" s="19">
        <f>[2]NOTES!I14</f>
        <v>51000000</v>
      </c>
      <c r="K16" s="20"/>
    </row>
    <row r="17" spans="2:11" ht="5.25" customHeight="1" x14ac:dyDescent="0.25">
      <c r="B17" s="10"/>
      <c r="C17" s="11"/>
      <c r="D17" s="11"/>
      <c r="E17" s="12"/>
      <c r="F17" s="13"/>
      <c r="G17" s="19" t="s">
        <v>10</v>
      </c>
    </row>
    <row r="18" spans="2:11" ht="16.5" customHeight="1" x14ac:dyDescent="0.25">
      <c r="B18" s="10" t="s">
        <v>11</v>
      </c>
      <c r="C18" s="11"/>
      <c r="D18" s="11"/>
      <c r="E18" s="12"/>
      <c r="F18" s="13"/>
      <c r="G18" s="19">
        <v>0</v>
      </c>
    </row>
    <row r="19" spans="2:11" ht="17.25" customHeight="1" x14ac:dyDescent="0.25">
      <c r="B19" s="10" t="s">
        <v>12</v>
      </c>
      <c r="C19" s="11"/>
      <c r="D19" s="11"/>
      <c r="E19" s="12"/>
      <c r="F19" s="13"/>
      <c r="G19" s="19">
        <f>G91</f>
        <v>4345380.9019222213</v>
      </c>
    </row>
    <row r="20" spans="2:11" ht="16.5" customHeight="1" x14ac:dyDescent="0.25">
      <c r="B20" s="10" t="s">
        <v>13</v>
      </c>
      <c r="C20" s="11"/>
      <c r="D20" s="11"/>
      <c r="E20" s="12"/>
      <c r="F20" s="13"/>
      <c r="G20" s="21">
        <f>G93</f>
        <v>-29711718</v>
      </c>
    </row>
    <row r="21" spans="2:11" ht="15.75" x14ac:dyDescent="0.25">
      <c r="B21" s="10" t="s">
        <v>14</v>
      </c>
      <c r="C21" s="11"/>
      <c r="D21" s="11"/>
      <c r="E21" s="12"/>
      <c r="F21" s="13"/>
      <c r="G21" s="15">
        <f>SUM(G14:G20)</f>
        <v>96068655.901922226</v>
      </c>
    </row>
    <row r="22" spans="2:11" ht="15.75" x14ac:dyDescent="0.25">
      <c r="B22" s="10"/>
      <c r="C22" s="11"/>
      <c r="D22" s="9"/>
      <c r="E22" s="12"/>
      <c r="F22" s="13"/>
      <c r="G22" s="22"/>
    </row>
    <row r="23" spans="2:11" ht="15.75" x14ac:dyDescent="0.25">
      <c r="B23" s="4" t="s">
        <v>15</v>
      </c>
      <c r="C23" s="23"/>
      <c r="D23" s="6"/>
      <c r="E23" s="24"/>
      <c r="F23" s="13"/>
      <c r="G23" s="22"/>
    </row>
    <row r="24" spans="2:11" ht="15.75" x14ac:dyDescent="0.25">
      <c r="B24" s="10" t="s">
        <v>16</v>
      </c>
      <c r="C24" s="11"/>
      <c r="D24" s="9"/>
      <c r="E24" s="12"/>
      <c r="F24" s="13"/>
      <c r="G24" s="15">
        <f>[2]NOTES!I17</f>
        <v>0</v>
      </c>
    </row>
    <row r="25" spans="2:11" ht="15.75" x14ac:dyDescent="0.25">
      <c r="B25" s="10" t="s">
        <v>17</v>
      </c>
      <c r="G25" s="15">
        <f>[2]NOTES!I20</f>
        <v>0</v>
      </c>
    </row>
    <row r="26" spans="2:11" ht="15.75" x14ac:dyDescent="0.25">
      <c r="B26" s="10" t="s">
        <v>18</v>
      </c>
      <c r="C26" s="11"/>
      <c r="D26" s="9"/>
      <c r="E26" s="12"/>
      <c r="F26" s="13"/>
      <c r="G26" s="15"/>
    </row>
    <row r="27" spans="2:11" ht="15.75" x14ac:dyDescent="0.25">
      <c r="B27" s="10"/>
      <c r="C27" s="11"/>
      <c r="D27" s="9"/>
      <c r="E27" s="12"/>
      <c r="F27" s="13"/>
      <c r="G27" s="22"/>
    </row>
    <row r="28" spans="2:11" ht="15.75" x14ac:dyDescent="0.25">
      <c r="B28" s="4" t="s">
        <v>19</v>
      </c>
      <c r="C28" s="23"/>
      <c r="D28" s="23"/>
      <c r="E28" s="11"/>
      <c r="F28" s="13"/>
      <c r="G28" s="25"/>
    </row>
    <row r="29" spans="2:11" ht="15.75" x14ac:dyDescent="0.25">
      <c r="B29" s="10"/>
      <c r="C29" s="11"/>
      <c r="D29" s="11"/>
      <c r="E29" s="11"/>
      <c r="F29" s="13"/>
      <c r="G29" s="25"/>
    </row>
    <row r="30" spans="2:11" ht="15.75" x14ac:dyDescent="0.25">
      <c r="B30" s="10" t="s">
        <v>20</v>
      </c>
      <c r="C30" s="11"/>
      <c r="D30" s="11"/>
      <c r="E30" s="11"/>
      <c r="F30" s="13"/>
      <c r="G30" s="26">
        <f>[2]NOTES!I24</f>
        <v>0</v>
      </c>
      <c r="K30" s="20"/>
    </row>
    <row r="31" spans="2:11" ht="15.75" x14ac:dyDescent="0.25">
      <c r="B31" s="10" t="s">
        <v>21</v>
      </c>
      <c r="C31" s="11"/>
      <c r="D31" s="11"/>
      <c r="E31" s="11"/>
      <c r="F31" s="13"/>
      <c r="G31" s="28">
        <f>[2]NOTES!I43</f>
        <v>27628347</v>
      </c>
    </row>
    <row r="32" spans="2:11" ht="15.75" x14ac:dyDescent="0.25">
      <c r="B32" s="10"/>
      <c r="C32" s="11"/>
      <c r="D32" s="11"/>
      <c r="E32" s="12"/>
      <c r="F32" s="13"/>
      <c r="G32" s="27">
        <f>SUM(G30:G31)</f>
        <v>27628347</v>
      </c>
    </row>
    <row r="33" spans="2:12" ht="6.75" hidden="1" customHeight="1" x14ac:dyDescent="0.25">
      <c r="B33" s="29"/>
      <c r="C33" s="11"/>
      <c r="D33" s="11"/>
      <c r="E33" s="12"/>
      <c r="F33" s="13"/>
      <c r="G33" s="25"/>
    </row>
    <row r="34" spans="2:12" ht="15.75" x14ac:dyDescent="0.25">
      <c r="B34" s="29"/>
      <c r="C34" s="11"/>
      <c r="D34" s="11"/>
      <c r="E34" s="12"/>
      <c r="F34" s="13"/>
      <c r="G34" s="25"/>
    </row>
    <row r="35" spans="2:12" ht="16.5" thickBot="1" x14ac:dyDescent="0.3">
      <c r="B35" s="29"/>
      <c r="C35" s="11"/>
      <c r="D35" s="11"/>
      <c r="E35" s="12"/>
      <c r="F35" s="13"/>
      <c r="G35" s="30">
        <f>G32+G26+G24+G21+G25</f>
        <v>123697002.90192223</v>
      </c>
      <c r="H35" s="20"/>
      <c r="L35" s="31"/>
    </row>
    <row r="36" spans="2:12" ht="16.5" thickTop="1" x14ac:dyDescent="0.25">
      <c r="B36" s="29"/>
      <c r="C36" s="11"/>
      <c r="D36" s="11"/>
      <c r="E36" s="12"/>
      <c r="F36" s="13"/>
      <c r="G36" s="27"/>
      <c r="H36" s="20"/>
      <c r="L36" s="31"/>
    </row>
    <row r="37" spans="2:12" ht="15.75" x14ac:dyDescent="0.25">
      <c r="B37" s="10" t="s">
        <v>22</v>
      </c>
      <c r="C37" s="11"/>
      <c r="D37" s="11"/>
      <c r="E37" s="12"/>
      <c r="F37" s="13"/>
      <c r="G37" s="27">
        <f>[2]NOTES!I46</f>
        <v>4319596</v>
      </c>
      <c r="K37" s="20"/>
    </row>
    <row r="38" spans="2:12" ht="15.75" x14ac:dyDescent="0.25">
      <c r="B38" s="29"/>
      <c r="C38" s="11"/>
      <c r="D38" s="11"/>
      <c r="E38" s="12"/>
      <c r="F38" s="13"/>
      <c r="G38" s="25"/>
    </row>
    <row r="39" spans="2:12" ht="15.75" x14ac:dyDescent="0.25">
      <c r="B39" s="8" t="s">
        <v>23</v>
      </c>
      <c r="C39" s="11"/>
      <c r="D39" s="11"/>
      <c r="E39" s="11"/>
      <c r="F39" s="13"/>
      <c r="G39" s="18"/>
    </row>
    <row r="40" spans="2:12" ht="15.75" x14ac:dyDescent="0.25">
      <c r="B40" s="10"/>
      <c r="C40" s="11"/>
      <c r="D40" s="11"/>
      <c r="E40" s="11"/>
      <c r="F40" s="13"/>
      <c r="G40" s="18"/>
      <c r="J40" s="20"/>
    </row>
    <row r="41" spans="2:12" ht="15.75" x14ac:dyDescent="0.25">
      <c r="B41" s="4" t="s">
        <v>24</v>
      </c>
      <c r="C41" s="23"/>
      <c r="D41" s="11"/>
      <c r="E41" s="11"/>
      <c r="F41" s="13"/>
      <c r="G41" s="18"/>
      <c r="J41" s="20"/>
      <c r="K41" s="20"/>
    </row>
    <row r="42" spans="2:12" ht="15.75" x14ac:dyDescent="0.25">
      <c r="B42" s="8"/>
      <c r="C42" s="11"/>
      <c r="D42" s="11"/>
      <c r="E42" s="11"/>
      <c r="F42" s="13"/>
      <c r="G42" s="18"/>
      <c r="I42" s="20"/>
    </row>
    <row r="43" spans="2:12" ht="15.75" x14ac:dyDescent="0.25">
      <c r="B43" s="10" t="s">
        <v>25</v>
      </c>
      <c r="C43" s="11"/>
      <c r="D43" s="11"/>
      <c r="E43" s="11"/>
      <c r="F43" s="13"/>
      <c r="G43" s="32">
        <f>[2]NOTES!K76-[2]NOTES!K72</f>
        <v>1127925.9750000029</v>
      </c>
    </row>
    <row r="44" spans="2:12" ht="15.75" x14ac:dyDescent="0.25">
      <c r="B44" s="10" t="s">
        <v>26</v>
      </c>
      <c r="C44" s="11"/>
      <c r="D44" s="11"/>
      <c r="E44" s="11"/>
      <c r="F44" s="20"/>
      <c r="G44" s="15">
        <f>[2]NOTES!I84</f>
        <v>3609263.888888889</v>
      </c>
      <c r="H44" s="20"/>
    </row>
    <row r="45" spans="2:12" ht="15.75" x14ac:dyDescent="0.25">
      <c r="B45" s="10" t="s">
        <v>27</v>
      </c>
      <c r="C45" s="11"/>
      <c r="D45" s="11"/>
      <c r="E45" s="11"/>
      <c r="G45" s="15">
        <f>[2]NOTES!I86</f>
        <v>10703821</v>
      </c>
      <c r="H45" s="20"/>
    </row>
    <row r="46" spans="2:12" ht="15.75" x14ac:dyDescent="0.25">
      <c r="B46" s="10" t="s">
        <v>28</v>
      </c>
      <c r="C46" s="11"/>
      <c r="D46" s="11"/>
      <c r="E46" s="11"/>
      <c r="G46" s="15">
        <f>[2]NOTES!I95</f>
        <v>1302000</v>
      </c>
      <c r="K46" s="31"/>
    </row>
    <row r="47" spans="2:12" ht="15.75" x14ac:dyDescent="0.25">
      <c r="B47" s="10"/>
      <c r="C47" s="11"/>
      <c r="D47" s="11"/>
      <c r="E47" s="11"/>
      <c r="G47" s="15"/>
      <c r="K47" s="31"/>
    </row>
    <row r="48" spans="2:12" ht="15.75" x14ac:dyDescent="0.25">
      <c r="B48" s="4" t="s">
        <v>29</v>
      </c>
      <c r="C48" s="23"/>
      <c r="D48" s="23"/>
      <c r="E48" s="11"/>
      <c r="G48" s="18"/>
      <c r="J48" s="20"/>
    </row>
    <row r="49" spans="1:11" ht="15.75" x14ac:dyDescent="0.25">
      <c r="B49" s="8"/>
      <c r="C49" s="11"/>
      <c r="D49" s="11"/>
      <c r="E49" s="11"/>
      <c r="G49" s="33"/>
      <c r="K49" s="20"/>
    </row>
    <row r="50" spans="1:11" ht="15.75" x14ac:dyDescent="0.25">
      <c r="B50" s="10" t="s">
        <v>30</v>
      </c>
      <c r="C50" s="11"/>
      <c r="D50" s="11"/>
      <c r="E50" s="11"/>
      <c r="G50" s="34">
        <f>[2]NOTES!I99+[2]NOTES!I107</f>
        <v>30125381.82</v>
      </c>
    </row>
    <row r="51" spans="1:11" ht="15.75" x14ac:dyDescent="0.25">
      <c r="B51" s="10" t="s">
        <v>31</v>
      </c>
      <c r="C51" s="11"/>
      <c r="D51" s="11"/>
      <c r="E51" s="11"/>
      <c r="G51" s="19">
        <f>[2]NOTES!I127</f>
        <v>4130798.54</v>
      </c>
    </row>
    <row r="52" spans="1:11" ht="15.75" x14ac:dyDescent="0.25">
      <c r="B52" s="10" t="s">
        <v>32</v>
      </c>
      <c r="C52" s="11"/>
      <c r="D52" s="11"/>
      <c r="E52" s="11"/>
      <c r="G52" s="19">
        <f>[2]NOTES!I154</f>
        <v>24886434.289999999</v>
      </c>
    </row>
    <row r="53" spans="1:11" ht="15.75" x14ac:dyDescent="0.25">
      <c r="B53" s="10" t="s">
        <v>34</v>
      </c>
      <c r="C53" s="11"/>
      <c r="D53" s="11"/>
      <c r="E53" s="11"/>
      <c r="G53" s="19">
        <f>[2]NOTES!I170</f>
        <v>47811377.230000004</v>
      </c>
    </row>
    <row r="54" spans="1:11" ht="15.75" x14ac:dyDescent="0.25">
      <c r="B54" s="10" t="s">
        <v>35</v>
      </c>
      <c r="C54" s="11"/>
      <c r="D54" s="11"/>
      <c r="E54" s="11"/>
      <c r="G54" s="21">
        <v>0</v>
      </c>
    </row>
    <row r="55" spans="1:11" ht="21" customHeight="1" x14ac:dyDescent="0.25">
      <c r="B55" s="10"/>
      <c r="C55" s="11"/>
      <c r="D55" s="11"/>
      <c r="E55" s="11"/>
      <c r="F55" s="13"/>
      <c r="G55" s="15">
        <f>SUM(G50:G54)</f>
        <v>106953991.88</v>
      </c>
    </row>
    <row r="56" spans="1:11" ht="16.5" thickBot="1" x14ac:dyDescent="0.3">
      <c r="B56" s="11"/>
      <c r="C56" s="11"/>
      <c r="D56" s="11"/>
      <c r="E56" s="11"/>
      <c r="F56" s="11"/>
      <c r="G56" s="35">
        <f>G43+G44+G46+G55+G45</f>
        <v>123697002.74388888</v>
      </c>
    </row>
    <row r="57" spans="1:11" ht="16.5" thickTop="1" x14ac:dyDescent="0.25">
      <c r="B57" s="11"/>
      <c r="C57" s="11"/>
      <c r="D57" s="11"/>
      <c r="E57" s="11"/>
      <c r="F57" s="11"/>
      <c r="G57" s="36">
        <f>G56-G55</f>
        <v>16743010.86388889</v>
      </c>
    </row>
    <row r="58" spans="1:11" ht="15.75" x14ac:dyDescent="0.25">
      <c r="B58" s="11"/>
      <c r="C58" s="11"/>
      <c r="D58" s="11"/>
      <c r="E58" s="11"/>
      <c r="F58" s="11"/>
      <c r="G58" s="32"/>
    </row>
    <row r="59" spans="1:11" ht="15.75" x14ac:dyDescent="0.25">
      <c r="B59" s="37"/>
      <c r="E59" s="7"/>
      <c r="G59" s="37"/>
    </row>
    <row r="60" spans="1:11" s="38" customFormat="1" ht="18.75" customHeight="1" x14ac:dyDescent="0.3">
      <c r="B60" s="100" t="s">
        <v>0</v>
      </c>
      <c r="C60" s="100"/>
      <c r="D60" s="100"/>
      <c r="E60" s="100"/>
      <c r="F60" s="100"/>
      <c r="G60" s="100"/>
    </row>
    <row r="61" spans="1:11" s="38" customFormat="1" ht="18.75" customHeight="1" x14ac:dyDescent="0.3">
      <c r="B61" s="100" t="s">
        <v>36</v>
      </c>
      <c r="C61" s="100"/>
      <c r="D61" s="100"/>
      <c r="E61" s="100"/>
      <c r="F61" s="100"/>
      <c r="G61" s="100"/>
    </row>
    <row r="62" spans="1:11" s="38" customFormat="1" ht="18.75" customHeight="1" x14ac:dyDescent="0.3">
      <c r="B62" s="100" t="str">
        <f>B4</f>
        <v>AS AT SEPTEMBER 30, 2020</v>
      </c>
      <c r="C62" s="100"/>
      <c r="D62" s="100"/>
      <c r="E62" s="100"/>
      <c r="F62" s="100"/>
      <c r="G62" s="100"/>
    </row>
    <row r="63" spans="1:11" s="38" customFormat="1" ht="16.5" x14ac:dyDescent="0.25">
      <c r="A63" s="39"/>
      <c r="B63" s="39"/>
      <c r="C63" s="39"/>
      <c r="D63" s="39"/>
      <c r="E63" s="39"/>
      <c r="F63" s="39"/>
      <c r="G63" s="39"/>
    </row>
    <row r="64" spans="1:11" s="38" customFormat="1" ht="16.5" x14ac:dyDescent="0.25">
      <c r="A64" s="39"/>
      <c r="B64" s="39"/>
      <c r="C64" s="39"/>
      <c r="D64" s="39"/>
      <c r="E64" s="39"/>
      <c r="F64" s="39"/>
      <c r="G64" s="2" t="s">
        <v>3</v>
      </c>
    </row>
    <row r="65" spans="1:7" s="38" customFormat="1" ht="16.5" x14ac:dyDescent="0.25">
      <c r="A65" s="39"/>
      <c r="B65" s="39"/>
      <c r="C65" s="39"/>
      <c r="D65" s="39"/>
      <c r="E65" s="39"/>
      <c r="F65" s="39"/>
      <c r="G65" s="3">
        <f>G7</f>
        <v>44104</v>
      </c>
    </row>
    <row r="66" spans="1:7" ht="15.75" x14ac:dyDescent="0.25">
      <c r="B66" s="13"/>
      <c r="C66" s="13"/>
      <c r="D66" s="13"/>
      <c r="E66" s="13"/>
      <c r="G66" s="2">
        <f>G8</f>
        <v>2020</v>
      </c>
    </row>
    <row r="67" spans="1:7" ht="15.75" x14ac:dyDescent="0.25">
      <c r="B67" s="11"/>
      <c r="C67" s="11"/>
      <c r="D67" s="11"/>
      <c r="E67" s="11"/>
      <c r="F67" s="9"/>
      <c r="G67" s="2" t="s">
        <v>5</v>
      </c>
    </row>
    <row r="68" spans="1:7" ht="15.75" x14ac:dyDescent="0.25">
      <c r="B68" s="11"/>
      <c r="C68" s="11"/>
      <c r="D68" s="11"/>
      <c r="E68" s="11"/>
      <c r="F68" s="11"/>
      <c r="G68" s="13"/>
    </row>
    <row r="69" spans="1:7" ht="15.75" x14ac:dyDescent="0.25">
      <c r="B69" s="11"/>
      <c r="C69" s="11"/>
      <c r="D69" s="11"/>
      <c r="E69" s="11"/>
      <c r="F69" s="11"/>
      <c r="G69" s="40"/>
    </row>
    <row r="70" spans="1:7" ht="15.75" x14ac:dyDescent="0.25">
      <c r="B70" s="10" t="s">
        <v>37</v>
      </c>
      <c r="C70" s="11"/>
      <c r="D70" s="11"/>
      <c r="E70" s="11"/>
      <c r="F70" s="11"/>
      <c r="G70" s="41">
        <f>[2]NOTES!I177</f>
        <v>6029940.46</v>
      </c>
    </row>
    <row r="71" spans="1:7" ht="15.75" x14ac:dyDescent="0.25">
      <c r="B71" s="10"/>
      <c r="C71" s="11"/>
      <c r="D71" s="11"/>
      <c r="E71" s="11"/>
      <c r="F71" s="11"/>
      <c r="G71" s="41"/>
    </row>
    <row r="72" spans="1:7" ht="15.75" x14ac:dyDescent="0.25">
      <c r="B72" s="10" t="s">
        <v>38</v>
      </c>
      <c r="C72" s="11"/>
      <c r="D72" s="11"/>
      <c r="E72" s="11"/>
      <c r="F72" s="11"/>
      <c r="G72" s="41">
        <f>'[2]Capital Gain Working '!M135</f>
        <v>6096943.5946999993</v>
      </c>
    </row>
    <row r="73" spans="1:7" ht="15.75" x14ac:dyDescent="0.25">
      <c r="B73" s="10"/>
      <c r="C73" s="11"/>
      <c r="D73" s="11"/>
      <c r="E73" s="11"/>
      <c r="F73" s="11"/>
      <c r="G73" s="41"/>
    </row>
    <row r="74" spans="1:7" ht="15.75" x14ac:dyDescent="0.25">
      <c r="B74" s="10" t="s">
        <v>39</v>
      </c>
      <c r="C74" s="11"/>
      <c r="D74" s="11"/>
      <c r="E74" s="11"/>
      <c r="F74" s="11"/>
      <c r="G74" s="41">
        <f>[2]NOTES!I192</f>
        <v>126814</v>
      </c>
    </row>
    <row r="75" spans="1:7" ht="15.75" x14ac:dyDescent="0.25">
      <c r="B75" s="10"/>
      <c r="C75" s="11"/>
      <c r="D75" s="11"/>
      <c r="E75" s="11"/>
      <c r="F75" s="11"/>
      <c r="G75" s="41"/>
    </row>
    <row r="76" spans="1:7" ht="15.75" x14ac:dyDescent="0.25">
      <c r="B76" s="10" t="s">
        <v>40</v>
      </c>
      <c r="C76" s="11"/>
      <c r="D76" s="11"/>
      <c r="E76" s="11"/>
      <c r="F76" s="11"/>
      <c r="G76" s="41">
        <f>[2]NOTES!I195</f>
        <v>0</v>
      </c>
    </row>
    <row r="77" spans="1:7" ht="15.75" x14ac:dyDescent="0.25">
      <c r="B77" s="10"/>
      <c r="C77" s="11"/>
      <c r="D77" s="11"/>
      <c r="E77" s="11"/>
      <c r="F77" s="11"/>
      <c r="G77" s="41"/>
    </row>
    <row r="78" spans="1:7" ht="15.75" x14ac:dyDescent="0.25">
      <c r="B78" s="10" t="s">
        <v>41</v>
      </c>
      <c r="C78" s="11"/>
      <c r="D78" s="11"/>
      <c r="E78" s="11"/>
      <c r="F78" s="11"/>
      <c r="G78" s="41">
        <f>[2]NOTES!I198</f>
        <v>221809.75</v>
      </c>
    </row>
    <row r="79" spans="1:7" ht="15.75" x14ac:dyDescent="0.25">
      <c r="B79" s="10"/>
      <c r="C79" s="11"/>
      <c r="D79" s="11"/>
      <c r="F79" s="11"/>
      <c r="G79" s="42"/>
    </row>
    <row r="80" spans="1:7" ht="20.100000000000001" customHeight="1" x14ac:dyDescent="0.25">
      <c r="B80" s="10"/>
      <c r="C80" s="11"/>
      <c r="D80" s="11"/>
      <c r="F80" s="11"/>
      <c r="G80" s="41">
        <f>SUM(G70:G78)</f>
        <v>12475507.804699998</v>
      </c>
    </row>
    <row r="81" spans="2:8" ht="15.75" x14ac:dyDescent="0.25">
      <c r="B81" s="10" t="s">
        <v>33</v>
      </c>
      <c r="C81" s="11"/>
      <c r="D81" s="12"/>
      <c r="E81" s="11"/>
      <c r="F81" s="13"/>
      <c r="G81" s="40"/>
    </row>
    <row r="83" spans="2:8" ht="15.75" x14ac:dyDescent="0.25">
      <c r="B83" s="10"/>
      <c r="C83" s="11"/>
      <c r="D83" s="12"/>
      <c r="E83" s="11"/>
      <c r="F83" s="13"/>
      <c r="G83" s="40"/>
    </row>
    <row r="84" spans="2:8" ht="20.100000000000001" customHeight="1" x14ac:dyDescent="0.25">
      <c r="B84" s="10"/>
      <c r="C84" s="11"/>
      <c r="D84" s="12"/>
      <c r="E84" s="11"/>
      <c r="F84" s="13"/>
      <c r="G84" s="40"/>
    </row>
    <row r="85" spans="2:8" ht="21.75" customHeight="1" x14ac:dyDescent="0.25">
      <c r="B85" s="10" t="s">
        <v>42</v>
      </c>
      <c r="C85" s="11"/>
      <c r="D85" s="12"/>
      <c r="E85" s="11"/>
      <c r="F85" s="20"/>
      <c r="G85" s="44">
        <f>[2]NOTES!I248-G89</f>
        <v>7867661.9027777771</v>
      </c>
    </row>
    <row r="86" spans="2:8" ht="15.75" x14ac:dyDescent="0.25">
      <c r="B86" s="10"/>
      <c r="C86" s="11"/>
      <c r="D86" s="12"/>
      <c r="E86" s="11"/>
      <c r="G86" s="40"/>
    </row>
    <row r="87" spans="2:8" ht="15.75" x14ac:dyDescent="0.25">
      <c r="B87" s="10" t="s">
        <v>43</v>
      </c>
      <c r="C87" s="11"/>
      <c r="D87" s="12"/>
      <c r="E87" s="11"/>
      <c r="G87" s="40">
        <f>G80-G85</f>
        <v>4607845.9019222213</v>
      </c>
    </row>
    <row r="88" spans="2:8" ht="15.75" x14ac:dyDescent="0.25">
      <c r="B88" s="10"/>
      <c r="C88" s="11"/>
      <c r="D88" s="12"/>
      <c r="E88" s="11"/>
      <c r="G88" s="40"/>
    </row>
    <row r="89" spans="2:8" ht="15.75" x14ac:dyDescent="0.25">
      <c r="B89" s="10" t="s">
        <v>44</v>
      </c>
      <c r="C89" s="11"/>
      <c r="D89" s="11"/>
      <c r="E89" s="11"/>
      <c r="F89" s="11"/>
      <c r="G89" s="43">
        <f>[2]NOTES!I245</f>
        <v>262465</v>
      </c>
    </row>
    <row r="90" spans="2:8" ht="15.75" x14ac:dyDescent="0.25">
      <c r="B90" s="10"/>
      <c r="C90" s="11"/>
      <c r="D90" s="11"/>
      <c r="E90" s="11"/>
      <c r="F90" s="11"/>
      <c r="G90" s="41"/>
    </row>
    <row r="91" spans="2:8" ht="15.75" x14ac:dyDescent="0.25">
      <c r="B91" s="102" t="s">
        <v>45</v>
      </c>
      <c r="C91" s="103"/>
      <c r="D91" s="103"/>
      <c r="E91" s="103"/>
      <c r="F91" s="103"/>
      <c r="G91" s="41">
        <f>G87-G89</f>
        <v>4345380.9019222213</v>
      </c>
    </row>
    <row r="92" spans="2:8" ht="15.75" x14ac:dyDescent="0.25">
      <c r="B92" s="10"/>
      <c r="C92" s="11"/>
      <c r="D92" s="11"/>
      <c r="E92" s="11"/>
      <c r="F92" s="11"/>
      <c r="G92" s="41"/>
    </row>
    <row r="93" spans="2:8" ht="15.75" x14ac:dyDescent="0.25">
      <c r="B93" s="10" t="s">
        <v>46</v>
      </c>
      <c r="C93" s="11"/>
      <c r="D93" s="11"/>
      <c r="E93" s="11"/>
      <c r="F93" s="11"/>
      <c r="G93" s="41">
        <v>-29711718</v>
      </c>
      <c r="H93" s="20"/>
    </row>
    <row r="94" spans="2:8" ht="15.75" x14ac:dyDescent="0.25">
      <c r="B94" s="10"/>
      <c r="C94" s="11"/>
      <c r="D94" s="11"/>
      <c r="E94" s="11"/>
      <c r="F94" s="11"/>
      <c r="G94" s="41"/>
    </row>
    <row r="95" spans="2:8" ht="15.75" x14ac:dyDescent="0.25">
      <c r="B95" s="10"/>
      <c r="C95" s="11"/>
      <c r="D95" s="11"/>
      <c r="E95" s="11"/>
      <c r="F95" s="11"/>
      <c r="G95" s="41"/>
    </row>
    <row r="96" spans="2:8" ht="6" customHeight="1" x14ac:dyDescent="0.25">
      <c r="B96" s="10"/>
      <c r="C96" s="11"/>
      <c r="D96" s="11"/>
      <c r="E96" s="11"/>
      <c r="F96" s="11"/>
      <c r="G96" s="41"/>
    </row>
    <row r="97" spans="2:7" ht="16.5" thickBot="1" x14ac:dyDescent="0.3">
      <c r="B97" s="10" t="s">
        <v>47</v>
      </c>
      <c r="C97" s="11"/>
      <c r="D97" s="11"/>
      <c r="E97" s="11"/>
      <c r="F97" s="11"/>
      <c r="G97" s="45">
        <f>G91+G93</f>
        <v>-25366337.098077778</v>
      </c>
    </row>
    <row r="98" spans="2:7" ht="17.25" thickTop="1" x14ac:dyDescent="0.25">
      <c r="B98" s="46"/>
      <c r="C98" s="11"/>
      <c r="D98" s="11"/>
      <c r="E98" s="11"/>
      <c r="F98" s="11"/>
    </row>
    <row r="99" spans="2:7" ht="15.75" x14ac:dyDescent="0.25">
      <c r="B99" s="1"/>
      <c r="C99" s="11"/>
      <c r="D99" s="11"/>
      <c r="E99" s="11"/>
      <c r="F99" s="11"/>
      <c r="G99" s="40"/>
    </row>
    <row r="100" spans="2:7" ht="15.75" x14ac:dyDescent="0.25">
      <c r="B100" s="11"/>
      <c r="C100" s="11"/>
      <c r="D100" s="11"/>
      <c r="E100" s="11"/>
      <c r="F100" s="11"/>
      <c r="G100" s="40"/>
    </row>
    <row r="101" spans="2:7" ht="4.5" customHeight="1" x14ac:dyDescent="0.25">
      <c r="B101" s="11"/>
      <c r="C101" s="11"/>
      <c r="D101" s="11"/>
      <c r="E101" s="11"/>
      <c r="F101" s="11"/>
      <c r="G101" s="40"/>
    </row>
    <row r="102" spans="2:7" ht="15.75" x14ac:dyDescent="0.25">
      <c r="B102" s="37"/>
      <c r="E102" s="7"/>
      <c r="G102" s="37"/>
    </row>
    <row r="103" spans="2:7" ht="15.75" x14ac:dyDescent="0.25">
      <c r="B103" s="37"/>
      <c r="E103" s="7"/>
      <c r="G103" s="37"/>
    </row>
    <row r="104" spans="2:7" ht="15.75" x14ac:dyDescent="0.25">
      <c r="B104" s="37"/>
      <c r="E104" s="7"/>
      <c r="G104" s="37"/>
    </row>
    <row r="105" spans="2:7" ht="15.75" x14ac:dyDescent="0.25">
      <c r="B105" s="37"/>
      <c r="E105" s="7"/>
      <c r="G105" s="37"/>
    </row>
    <row r="106" spans="2:7" ht="15.75" x14ac:dyDescent="0.25">
      <c r="B106" s="37"/>
      <c r="E106" s="7"/>
      <c r="G106" s="37"/>
    </row>
    <row r="107" spans="2:7" ht="15.75" x14ac:dyDescent="0.25">
      <c r="B107" s="37"/>
      <c r="E107" s="7"/>
      <c r="G107" s="37"/>
    </row>
    <row r="108" spans="2:7" ht="15.75" x14ac:dyDescent="0.25">
      <c r="B108" s="37"/>
      <c r="E108" s="7"/>
      <c r="G108" s="37"/>
    </row>
    <row r="109" spans="2:7" ht="15.75" x14ac:dyDescent="0.25">
      <c r="B109" s="37"/>
      <c r="E109" s="7"/>
      <c r="G109" s="37"/>
    </row>
    <row r="110" spans="2:7" ht="15.75" x14ac:dyDescent="0.25">
      <c r="B110" s="37"/>
      <c r="E110" s="7"/>
      <c r="G110" s="37"/>
    </row>
    <row r="111" spans="2:7" ht="15.75" x14ac:dyDescent="0.25">
      <c r="B111" s="37"/>
      <c r="E111" s="7"/>
      <c r="G111" s="37"/>
    </row>
    <row r="113" spans="1:7" ht="15.75" x14ac:dyDescent="0.25">
      <c r="A113" s="11"/>
      <c r="B113" s="11"/>
      <c r="C113" s="11"/>
      <c r="D113" s="11"/>
      <c r="E113" s="11"/>
      <c r="F113" s="11"/>
      <c r="G113" s="11"/>
    </row>
    <row r="114" spans="1:7" ht="15.75" x14ac:dyDescent="0.25">
      <c r="A114" s="11"/>
      <c r="B114" s="11"/>
      <c r="C114" s="11"/>
      <c r="D114" s="11"/>
      <c r="E114" s="11"/>
      <c r="F114" s="11"/>
      <c r="G114" s="11"/>
    </row>
    <row r="115" spans="1:7" ht="15.75" x14ac:dyDescent="0.25">
      <c r="A115" s="11"/>
      <c r="B115" s="11"/>
      <c r="C115" s="11"/>
      <c r="D115" s="11"/>
      <c r="E115" s="11"/>
      <c r="F115" s="11"/>
      <c r="G115" s="11"/>
    </row>
    <row r="116" spans="1:7" ht="15.75" x14ac:dyDescent="0.25">
      <c r="A116" s="11"/>
      <c r="B116" s="11"/>
      <c r="C116" s="11"/>
      <c r="D116" s="11"/>
      <c r="E116" s="11"/>
      <c r="F116" s="11"/>
      <c r="G116" s="11"/>
    </row>
    <row r="117" spans="1:7" ht="15.75" x14ac:dyDescent="0.25">
      <c r="A117" s="11"/>
      <c r="B117" s="11"/>
      <c r="C117" s="11"/>
      <c r="D117" s="11"/>
      <c r="E117" s="11"/>
      <c r="F117" s="11"/>
      <c r="G117" s="11"/>
    </row>
    <row r="118" spans="1:7" ht="15.75" x14ac:dyDescent="0.25">
      <c r="A118" s="11"/>
      <c r="B118" s="11"/>
      <c r="C118" s="11"/>
      <c r="D118" s="11"/>
      <c r="E118" s="11"/>
      <c r="F118" s="11"/>
      <c r="G118" s="11"/>
    </row>
    <row r="119" spans="1:7" ht="15.75" x14ac:dyDescent="0.25">
      <c r="A119" s="11"/>
      <c r="B119" s="11"/>
      <c r="C119" s="11"/>
      <c r="D119" s="11"/>
      <c r="E119" s="11"/>
      <c r="F119" s="11"/>
      <c r="G119" s="11"/>
    </row>
    <row r="120" spans="1:7" ht="15.75" x14ac:dyDescent="0.25">
      <c r="A120" s="11"/>
      <c r="B120" s="11"/>
      <c r="C120" s="11"/>
      <c r="D120" s="11"/>
      <c r="E120" s="11"/>
      <c r="F120" s="11"/>
      <c r="G120" s="11"/>
    </row>
    <row r="121" spans="1:7" ht="15.75" x14ac:dyDescent="0.25">
      <c r="A121" s="11"/>
      <c r="B121" s="11"/>
      <c r="C121" s="11"/>
      <c r="D121" s="11"/>
      <c r="E121" s="11"/>
      <c r="F121" s="11"/>
      <c r="G121" s="11"/>
    </row>
    <row r="122" spans="1:7" ht="15.75" x14ac:dyDescent="0.25">
      <c r="A122" s="11"/>
      <c r="B122" s="11"/>
      <c r="C122" s="11"/>
      <c r="D122" s="11"/>
      <c r="E122" s="11"/>
      <c r="F122" s="11"/>
      <c r="G122" s="11"/>
    </row>
    <row r="123" spans="1:7" ht="15.75" x14ac:dyDescent="0.25">
      <c r="A123" s="11"/>
      <c r="B123" s="11"/>
      <c r="C123" s="11"/>
      <c r="D123" s="11"/>
      <c r="E123" s="11"/>
      <c r="F123" s="11"/>
      <c r="G123" s="11"/>
    </row>
    <row r="124" spans="1:7" ht="15.75" x14ac:dyDescent="0.25">
      <c r="A124" s="11"/>
      <c r="B124" s="11"/>
      <c r="C124" s="11"/>
      <c r="D124" s="11"/>
      <c r="E124" s="11"/>
      <c r="F124" s="11"/>
      <c r="G124" s="11"/>
    </row>
    <row r="125" spans="1:7" ht="15.75" x14ac:dyDescent="0.25">
      <c r="A125" s="11"/>
      <c r="B125" s="11"/>
      <c r="C125" s="11"/>
      <c r="D125" s="11"/>
      <c r="E125" s="11"/>
      <c r="F125" s="11"/>
      <c r="G125" s="11"/>
    </row>
    <row r="126" spans="1:7" ht="15.75" x14ac:dyDescent="0.25">
      <c r="A126" s="11"/>
      <c r="B126" s="11"/>
      <c r="C126" s="11"/>
      <c r="D126" s="11"/>
      <c r="E126" s="11"/>
      <c r="F126" s="11"/>
      <c r="G126" s="11"/>
    </row>
    <row r="127" spans="1:7" ht="15.75" x14ac:dyDescent="0.25">
      <c r="A127" s="11"/>
      <c r="B127" s="11"/>
      <c r="C127" s="11"/>
      <c r="D127" s="11"/>
      <c r="E127" s="11"/>
      <c r="F127" s="11"/>
      <c r="G127" s="11"/>
    </row>
    <row r="128" spans="1:7" ht="15.75" x14ac:dyDescent="0.25">
      <c r="A128" s="11"/>
      <c r="B128" s="11"/>
      <c r="C128" s="11"/>
      <c r="D128" s="11"/>
      <c r="E128" s="11"/>
      <c r="F128" s="11"/>
      <c r="G128" s="11"/>
    </row>
    <row r="129" spans="1:7" ht="15.75" x14ac:dyDescent="0.25">
      <c r="A129" s="11"/>
      <c r="B129" s="11"/>
      <c r="C129" s="11"/>
      <c r="D129" s="11"/>
      <c r="E129" s="11"/>
      <c r="F129" s="11"/>
      <c r="G129" s="11"/>
    </row>
    <row r="130" spans="1:7" ht="15.75" x14ac:dyDescent="0.25">
      <c r="A130" s="11"/>
      <c r="B130" s="11"/>
      <c r="C130" s="11"/>
      <c r="D130" s="11"/>
      <c r="E130" s="11"/>
      <c r="F130" s="11"/>
      <c r="G130" s="11"/>
    </row>
    <row r="131" spans="1:7" ht="15.75" x14ac:dyDescent="0.25">
      <c r="A131" s="11"/>
      <c r="B131" s="11"/>
      <c r="C131" s="11"/>
      <c r="D131" s="11"/>
      <c r="E131" s="11"/>
      <c r="F131" s="11"/>
      <c r="G131" s="11"/>
    </row>
    <row r="132" spans="1:7" ht="15.75" x14ac:dyDescent="0.25">
      <c r="A132" s="11"/>
      <c r="B132" s="11"/>
      <c r="C132" s="11"/>
      <c r="D132" s="11"/>
      <c r="E132" s="11"/>
      <c r="F132" s="11"/>
      <c r="G132" s="11"/>
    </row>
    <row r="133" spans="1:7" ht="15.75" x14ac:dyDescent="0.25">
      <c r="A133" s="11"/>
      <c r="B133" s="11"/>
      <c r="C133" s="11"/>
      <c r="D133" s="11"/>
      <c r="E133" s="11"/>
      <c r="F133" s="11"/>
      <c r="G133" s="11"/>
    </row>
    <row r="134" spans="1:7" ht="15.75" x14ac:dyDescent="0.25">
      <c r="A134" s="11"/>
      <c r="B134" s="11"/>
      <c r="C134" s="11"/>
      <c r="D134" s="11"/>
      <c r="E134" s="11"/>
      <c r="F134" s="11"/>
      <c r="G134" s="11"/>
    </row>
    <row r="135" spans="1:7" ht="15.75" x14ac:dyDescent="0.25">
      <c r="A135" s="11"/>
      <c r="B135" s="11"/>
      <c r="C135" s="11"/>
      <c r="D135" s="11"/>
      <c r="E135" s="11"/>
      <c r="F135" s="11"/>
      <c r="G135" s="11"/>
    </row>
    <row r="136" spans="1:7" ht="15.75" x14ac:dyDescent="0.25">
      <c r="A136" s="11"/>
      <c r="B136" s="11"/>
      <c r="C136" s="11"/>
      <c r="D136" s="11"/>
      <c r="E136" s="11"/>
      <c r="F136" s="11"/>
      <c r="G136" s="11"/>
    </row>
    <row r="137" spans="1:7" ht="15.75" x14ac:dyDescent="0.25">
      <c r="A137" s="11"/>
      <c r="B137" s="11"/>
      <c r="C137" s="11"/>
      <c r="D137" s="11"/>
      <c r="E137" s="11"/>
      <c r="F137" s="11"/>
      <c r="G137" s="11"/>
    </row>
    <row r="138" spans="1:7" ht="15.75" x14ac:dyDescent="0.25">
      <c r="A138" s="11"/>
      <c r="B138" s="11"/>
      <c r="C138" s="11"/>
      <c r="D138" s="11"/>
      <c r="E138" s="11"/>
      <c r="F138" s="11"/>
      <c r="G138" s="11"/>
    </row>
    <row r="139" spans="1:7" ht="15.75" x14ac:dyDescent="0.25">
      <c r="A139" s="11"/>
      <c r="B139" s="11"/>
      <c r="C139" s="11"/>
      <c r="D139" s="11"/>
      <c r="E139" s="11"/>
      <c r="F139" s="11"/>
      <c r="G139" s="11"/>
    </row>
    <row r="140" spans="1:7" ht="15.75" x14ac:dyDescent="0.25">
      <c r="A140" s="11"/>
      <c r="B140" s="11"/>
      <c r="C140" s="11"/>
      <c r="D140" s="11"/>
      <c r="E140" s="11"/>
      <c r="F140" s="11"/>
      <c r="G140" s="11"/>
    </row>
    <row r="141" spans="1:7" ht="15.75" x14ac:dyDescent="0.25">
      <c r="A141" s="11"/>
      <c r="B141" s="11"/>
      <c r="C141" s="11"/>
      <c r="D141" s="11"/>
      <c r="E141" s="11"/>
      <c r="F141" s="11"/>
      <c r="G141" s="11"/>
    </row>
    <row r="142" spans="1:7" ht="15.75" x14ac:dyDescent="0.25">
      <c r="A142" s="11"/>
      <c r="B142" s="11"/>
      <c r="C142" s="11"/>
      <c r="D142" s="11"/>
      <c r="E142" s="11"/>
      <c r="F142" s="11"/>
      <c r="G142" s="11"/>
    </row>
    <row r="143" spans="1:7" ht="15.75" x14ac:dyDescent="0.25">
      <c r="A143" s="11"/>
      <c r="B143" s="11"/>
      <c r="C143" s="11"/>
      <c r="D143" s="11"/>
      <c r="E143" s="11"/>
      <c r="F143" s="11"/>
      <c r="G143" s="11"/>
    </row>
    <row r="144" spans="1:7" ht="15.75" x14ac:dyDescent="0.25">
      <c r="A144" s="11"/>
      <c r="B144" s="11"/>
      <c r="C144" s="11"/>
      <c r="D144" s="11"/>
      <c r="E144" s="11"/>
      <c r="F144" s="11"/>
      <c r="G144" s="11"/>
    </row>
    <row r="145" spans="1:7" ht="15.75" x14ac:dyDescent="0.25">
      <c r="A145" s="11"/>
      <c r="B145" s="11"/>
      <c r="C145" s="11"/>
      <c r="D145" s="11"/>
      <c r="E145" s="11"/>
      <c r="F145" s="11"/>
      <c r="G145" s="11"/>
    </row>
    <row r="146" spans="1:7" ht="15.75" x14ac:dyDescent="0.25">
      <c r="A146" s="11"/>
      <c r="B146" s="11"/>
      <c r="C146" s="11"/>
      <c r="D146" s="11"/>
      <c r="E146" s="11"/>
      <c r="F146" s="11"/>
      <c r="G146" s="11"/>
    </row>
    <row r="147" spans="1:7" ht="15.75" x14ac:dyDescent="0.25">
      <c r="A147" s="11"/>
      <c r="B147" s="11"/>
      <c r="C147" s="11"/>
      <c r="D147" s="11"/>
      <c r="E147" s="11"/>
      <c r="F147" s="11"/>
      <c r="G147" s="11"/>
    </row>
    <row r="148" spans="1:7" ht="15.75" x14ac:dyDescent="0.25">
      <c r="A148" s="11"/>
      <c r="B148" s="11"/>
      <c r="C148" s="11"/>
      <c r="D148" s="11"/>
      <c r="E148" s="11"/>
      <c r="F148" s="11"/>
      <c r="G148" s="11"/>
    </row>
    <row r="149" spans="1:7" ht="15.75" x14ac:dyDescent="0.25">
      <c r="A149" s="11"/>
      <c r="B149" s="11"/>
      <c r="C149" s="11"/>
      <c r="D149" s="11"/>
      <c r="E149" s="11"/>
      <c r="F149" s="11"/>
      <c r="G149" s="11"/>
    </row>
    <row r="150" spans="1:7" ht="15.75" x14ac:dyDescent="0.25">
      <c r="A150" s="11"/>
      <c r="B150" s="11"/>
      <c r="C150" s="11"/>
      <c r="D150" s="11"/>
      <c r="E150" s="11"/>
      <c r="F150" s="11"/>
      <c r="G150" s="11"/>
    </row>
    <row r="151" spans="1:7" ht="15.75" x14ac:dyDescent="0.25">
      <c r="A151" s="11"/>
      <c r="B151" s="11"/>
      <c r="C151" s="11"/>
      <c r="D151" s="11"/>
      <c r="E151" s="11"/>
      <c r="F151" s="11"/>
      <c r="G151" s="11"/>
    </row>
    <row r="152" spans="1:7" ht="15.75" x14ac:dyDescent="0.25">
      <c r="A152" s="11"/>
      <c r="B152" s="11"/>
      <c r="C152" s="11"/>
      <c r="D152" s="11"/>
      <c r="E152" s="11"/>
      <c r="F152" s="11"/>
      <c r="G152" s="11"/>
    </row>
    <row r="153" spans="1:7" ht="15.75" x14ac:dyDescent="0.25">
      <c r="A153" s="11"/>
      <c r="B153" s="11"/>
      <c r="C153" s="11"/>
      <c r="D153" s="11"/>
      <c r="E153" s="11"/>
      <c r="F153" s="11"/>
      <c r="G153" s="11"/>
    </row>
    <row r="154" spans="1:7" ht="15.75" x14ac:dyDescent="0.25">
      <c r="A154" s="11"/>
      <c r="B154" s="11"/>
      <c r="C154" s="11"/>
      <c r="D154" s="11"/>
      <c r="E154" s="11"/>
      <c r="F154" s="11"/>
      <c r="G154" s="11"/>
    </row>
    <row r="155" spans="1:7" ht="15.75" x14ac:dyDescent="0.25">
      <c r="A155" s="11"/>
      <c r="B155" s="11"/>
      <c r="C155" s="11"/>
      <c r="D155" s="11"/>
      <c r="E155" s="11"/>
      <c r="F155" s="11"/>
      <c r="G155" s="11"/>
    </row>
    <row r="156" spans="1:7" ht="15.75" x14ac:dyDescent="0.25">
      <c r="A156" s="11"/>
      <c r="B156" s="11"/>
      <c r="C156" s="11"/>
      <c r="D156" s="11"/>
      <c r="E156" s="11"/>
      <c r="F156" s="11"/>
      <c r="G156" s="11"/>
    </row>
  </sheetData>
  <sheetProtection algorithmName="SHA-512" hashValue="0Tf2+Y/STcpHA4GMzDtYjSsHKiuHpYaluN9YPGxk6a7vTgzU1CSnvXGYSgNR+rd2Ko1g01ckc1BrBqI2yHk2og==" saltValue="yR2aB568Bz5OoHE+z620iw==" spinCount="100000" sheet="1" formatCells="0" formatColumns="0" formatRows="0" insertColumns="0" insertRows="0" insertHyperlinks="0" deleteColumns="0" deleteRows="0" sort="0" autoFilter="0" pivotTables="0"/>
  <mergeCells count="6">
    <mergeCell ref="B60:G60"/>
    <mergeCell ref="B2:G2"/>
    <mergeCell ref="B3:G3"/>
    <mergeCell ref="B4:G4"/>
    <mergeCell ref="B61:G61"/>
    <mergeCell ref="B62:G6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E594-4EC2-4C77-9850-5BCE334376D3}">
  <dimension ref="A2:L152"/>
  <sheetViews>
    <sheetView showGridLines="0" zoomScale="90" zoomScaleNormal="90" workbookViewId="0">
      <selection activeCell="A101" sqref="A101:XFD112"/>
    </sheetView>
  </sheetViews>
  <sheetFormatPr defaultRowHeight="15" x14ac:dyDescent="0.25"/>
  <cols>
    <col min="1" max="1" width="5.42578125" customWidth="1"/>
    <col min="4" max="4" width="7.42578125" customWidth="1"/>
    <col min="5" max="5" width="12" customWidth="1"/>
    <col min="6" max="6" width="27.85546875" customWidth="1"/>
    <col min="7" max="7" width="16" bestFit="1" customWidth="1"/>
    <col min="8" max="8" width="13.42578125" bestFit="1" customWidth="1"/>
    <col min="9" max="9" width="11.5703125" bestFit="1" customWidth="1"/>
    <col min="11" max="11" width="12.7109375" customWidth="1"/>
  </cols>
  <sheetData>
    <row r="2" spans="2:7" ht="18.75" x14ac:dyDescent="0.3">
      <c r="B2" s="100" t="s">
        <v>0</v>
      </c>
      <c r="C2" s="100"/>
      <c r="D2" s="100"/>
      <c r="E2" s="100"/>
      <c r="F2" s="100"/>
      <c r="G2" s="100"/>
    </row>
    <row r="3" spans="2:7" ht="18.75" x14ac:dyDescent="0.3">
      <c r="B3" s="100" t="s">
        <v>1</v>
      </c>
      <c r="C3" s="100"/>
      <c r="D3" s="100"/>
      <c r="E3" s="100"/>
      <c r="F3" s="100"/>
      <c r="G3" s="100"/>
    </row>
    <row r="4" spans="2:7" ht="18.75" x14ac:dyDescent="0.3">
      <c r="B4" s="100" t="s">
        <v>49</v>
      </c>
      <c r="C4" s="100"/>
      <c r="D4" s="100"/>
      <c r="E4" s="100"/>
      <c r="F4" s="100"/>
      <c r="G4" s="100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47" t="s">
        <v>3</v>
      </c>
    </row>
    <row r="7" spans="2:7" x14ac:dyDescent="0.25">
      <c r="B7" s="1"/>
      <c r="C7" s="1"/>
      <c r="D7" s="1"/>
      <c r="E7" s="1"/>
      <c r="F7" s="1"/>
      <c r="G7" s="49">
        <v>44286</v>
      </c>
    </row>
    <row r="8" spans="2:7" x14ac:dyDescent="0.25">
      <c r="F8" s="48"/>
      <c r="G8" s="47">
        <v>2021</v>
      </c>
    </row>
    <row r="9" spans="2:7" x14ac:dyDescent="0.25">
      <c r="B9" s="50" t="s">
        <v>4</v>
      </c>
      <c r="C9" s="51"/>
      <c r="D9" s="51"/>
      <c r="E9" s="52"/>
      <c r="F9" s="48"/>
      <c r="G9" s="47" t="s">
        <v>58</v>
      </c>
    </row>
    <row r="10" spans="2:7" x14ac:dyDescent="0.25">
      <c r="B10" s="54"/>
      <c r="C10" s="55"/>
      <c r="D10" s="55"/>
      <c r="E10" s="55"/>
      <c r="F10" s="55"/>
      <c r="G10" s="47" t="s">
        <v>5</v>
      </c>
    </row>
    <row r="11" spans="2:7" x14ac:dyDescent="0.25">
      <c r="B11" s="56" t="s">
        <v>6</v>
      </c>
      <c r="C11" s="48"/>
      <c r="D11" s="48"/>
      <c r="E11" s="48"/>
      <c r="F11" s="48"/>
      <c r="G11" s="48"/>
    </row>
    <row r="12" spans="2:7" ht="15.75" thickBot="1" x14ac:dyDescent="0.3">
      <c r="B12" s="56" t="s">
        <v>7</v>
      </c>
      <c r="C12" s="48"/>
      <c r="D12" s="48"/>
      <c r="E12" s="48"/>
      <c r="F12" s="57"/>
      <c r="G12" s="58">
        <v>300000000</v>
      </c>
    </row>
    <row r="13" spans="2:7" ht="3.75" customHeight="1" thickTop="1" x14ac:dyDescent="0.25">
      <c r="B13" s="56"/>
      <c r="C13" s="48"/>
      <c r="D13" s="48"/>
      <c r="E13" s="48"/>
      <c r="F13" s="57"/>
      <c r="G13" s="59"/>
    </row>
    <row r="14" spans="2:7" x14ac:dyDescent="0.25">
      <c r="B14" s="48"/>
      <c r="C14" s="48"/>
      <c r="D14" s="48"/>
      <c r="E14" s="48"/>
      <c r="F14" s="57"/>
      <c r="G14" s="61"/>
    </row>
    <row r="15" spans="2:7" x14ac:dyDescent="0.25">
      <c r="B15" s="56" t="s">
        <v>8</v>
      </c>
      <c r="C15" s="48"/>
      <c r="D15" s="48"/>
      <c r="E15" s="48"/>
      <c r="F15" s="57"/>
      <c r="G15" s="62">
        <f>[3]NOTES!I11</f>
        <v>70434993</v>
      </c>
    </row>
    <row r="16" spans="2:7" ht="3" customHeight="1" x14ac:dyDescent="0.25">
      <c r="B16" s="56"/>
      <c r="C16" s="48"/>
      <c r="D16" s="48"/>
      <c r="E16" s="48"/>
      <c r="F16" s="57"/>
      <c r="G16" s="62"/>
    </row>
    <row r="17" spans="2:11" x14ac:dyDescent="0.25">
      <c r="B17" s="56" t="s">
        <v>9</v>
      </c>
      <c r="C17" s="48"/>
      <c r="D17" s="48"/>
      <c r="E17" s="48"/>
      <c r="F17" s="57"/>
      <c r="G17" s="62">
        <f>[3]NOTES!I14</f>
        <v>51000000</v>
      </c>
      <c r="K17" s="20"/>
    </row>
    <row r="18" spans="2:11" ht="5.25" customHeight="1" x14ac:dyDescent="0.25">
      <c r="B18" s="56"/>
      <c r="C18" s="48"/>
      <c r="D18" s="48"/>
      <c r="E18" s="48"/>
      <c r="F18" s="57"/>
      <c r="G18" s="62" t="s">
        <v>10</v>
      </c>
    </row>
    <row r="19" spans="2:11" ht="16.5" customHeight="1" x14ac:dyDescent="0.25">
      <c r="B19" s="56" t="s">
        <v>11</v>
      </c>
      <c r="C19" s="48"/>
      <c r="D19" s="48"/>
      <c r="E19" s="48"/>
      <c r="F19" s="57"/>
      <c r="G19" s="62">
        <v>0</v>
      </c>
    </row>
    <row r="20" spans="2:11" ht="17.25" customHeight="1" x14ac:dyDescent="0.25">
      <c r="B20" s="56" t="s">
        <v>12</v>
      </c>
      <c r="C20" s="48"/>
      <c r="D20" s="48"/>
      <c r="E20" s="48"/>
      <c r="F20" s="57"/>
      <c r="G20" s="62">
        <f>G90</f>
        <v>6909769.7130333353</v>
      </c>
    </row>
    <row r="21" spans="2:11" ht="16.5" customHeight="1" x14ac:dyDescent="0.25">
      <c r="B21" s="56" t="s">
        <v>13</v>
      </c>
      <c r="C21" s="48"/>
      <c r="D21" s="48"/>
      <c r="E21" s="48"/>
      <c r="F21" s="57"/>
      <c r="G21" s="63">
        <f>G92</f>
        <v>-29711718</v>
      </c>
    </row>
    <row r="22" spans="2:11" x14ac:dyDescent="0.25">
      <c r="B22" s="56" t="s">
        <v>14</v>
      </c>
      <c r="C22" s="48"/>
      <c r="D22" s="48"/>
      <c r="E22" s="48"/>
      <c r="F22" s="57"/>
      <c r="G22" s="60">
        <f>SUM(G15:G21)</f>
        <v>98633044.713033333</v>
      </c>
    </row>
    <row r="23" spans="2:11" x14ac:dyDescent="0.25">
      <c r="B23" s="56"/>
      <c r="C23" s="48"/>
      <c r="D23" s="55"/>
      <c r="E23" s="48"/>
      <c r="F23" s="57"/>
      <c r="G23" s="64"/>
    </row>
    <row r="24" spans="2:11" x14ac:dyDescent="0.25">
      <c r="B24" s="50" t="s">
        <v>15</v>
      </c>
      <c r="C24" s="65"/>
      <c r="D24" s="52"/>
      <c r="E24" s="65"/>
      <c r="F24" s="57"/>
      <c r="G24" s="64"/>
    </row>
    <row r="25" spans="2:11" x14ac:dyDescent="0.25">
      <c r="B25" s="56" t="s">
        <v>16</v>
      </c>
      <c r="C25" s="48"/>
      <c r="D25" s="55"/>
      <c r="E25" s="48"/>
      <c r="F25" s="57"/>
      <c r="G25" s="60">
        <f>[3]NOTES!I17</f>
        <v>0</v>
      </c>
    </row>
    <row r="26" spans="2:11" x14ac:dyDescent="0.25">
      <c r="B26" s="56" t="s">
        <v>17</v>
      </c>
      <c r="C26" s="48"/>
      <c r="D26" s="48"/>
      <c r="E26" s="48"/>
      <c r="F26" s="48"/>
      <c r="G26" s="60">
        <f>[3]NOTES!I20</f>
        <v>0</v>
      </c>
    </row>
    <row r="27" spans="2:11" x14ac:dyDescent="0.25">
      <c r="B27" s="56" t="s">
        <v>18</v>
      </c>
      <c r="C27" s="48"/>
      <c r="D27" s="55"/>
      <c r="E27" s="48"/>
      <c r="F27" s="57"/>
      <c r="G27" s="60"/>
    </row>
    <row r="28" spans="2:11" x14ac:dyDescent="0.25">
      <c r="B28" s="56"/>
      <c r="C28" s="48"/>
      <c r="D28" s="55"/>
      <c r="E28" s="48"/>
      <c r="F28" s="57"/>
      <c r="G28" s="64"/>
    </row>
    <row r="29" spans="2:11" x14ac:dyDescent="0.25">
      <c r="B29" s="50" t="s">
        <v>19</v>
      </c>
      <c r="C29" s="65"/>
      <c r="D29" s="65"/>
      <c r="E29" s="48"/>
      <c r="F29" s="57"/>
      <c r="G29" s="66"/>
    </row>
    <row r="30" spans="2:11" x14ac:dyDescent="0.25">
      <c r="B30" s="56"/>
      <c r="C30" s="48"/>
      <c r="D30" s="48"/>
      <c r="E30" s="48"/>
      <c r="F30" s="57"/>
      <c r="G30" s="66"/>
    </row>
    <row r="31" spans="2:11" x14ac:dyDescent="0.25">
      <c r="B31" s="56" t="s">
        <v>20</v>
      </c>
      <c r="C31" s="48"/>
      <c r="D31" s="48"/>
      <c r="E31" s="48"/>
      <c r="F31" s="57"/>
      <c r="G31" s="67">
        <f>[3]NOTES!I24</f>
        <v>0</v>
      </c>
      <c r="K31" s="20"/>
    </row>
    <row r="32" spans="2:11" x14ac:dyDescent="0.25">
      <c r="B32" s="56" t="s">
        <v>21</v>
      </c>
      <c r="C32" s="48"/>
      <c r="D32" s="48"/>
      <c r="E32" s="48"/>
      <c r="F32" s="57"/>
      <c r="G32" s="69">
        <f>[3]NOTES!I42</f>
        <v>65634842.340000004</v>
      </c>
    </row>
    <row r="33" spans="2:12" x14ac:dyDescent="0.25">
      <c r="B33" s="56"/>
      <c r="C33" s="48"/>
      <c r="D33" s="48"/>
      <c r="E33" s="48"/>
      <c r="F33" s="57"/>
      <c r="G33" s="68">
        <f>SUM(G31:G32)</f>
        <v>65634842.340000004</v>
      </c>
    </row>
    <row r="34" spans="2:12" ht="6.75" hidden="1" customHeight="1" x14ac:dyDescent="0.25">
      <c r="B34" s="56"/>
      <c r="C34" s="48"/>
      <c r="D34" s="48"/>
      <c r="E34" s="48"/>
      <c r="F34" s="57"/>
      <c r="G34" s="66"/>
    </row>
    <row r="35" spans="2:12" x14ac:dyDescent="0.25">
      <c r="B35" s="56"/>
      <c r="C35" s="48"/>
      <c r="D35" s="48"/>
      <c r="E35" s="48"/>
      <c r="F35" s="57"/>
      <c r="G35" s="66"/>
    </row>
    <row r="36" spans="2:12" ht="15.75" thickBot="1" x14ac:dyDescent="0.3">
      <c r="B36" s="56"/>
      <c r="C36" s="48"/>
      <c r="D36" s="48"/>
      <c r="E36" s="48"/>
      <c r="F36" s="57"/>
      <c r="G36" s="70">
        <f>G33+G27+G25+G22+G26</f>
        <v>164267887.05303335</v>
      </c>
      <c r="H36" s="20"/>
      <c r="L36" s="31"/>
    </row>
    <row r="37" spans="2:12" ht="15.75" thickTop="1" x14ac:dyDescent="0.25">
      <c r="B37" s="56"/>
      <c r="C37" s="48"/>
      <c r="D37" s="48"/>
      <c r="E37" s="48"/>
      <c r="F37" s="57"/>
      <c r="G37" s="66"/>
    </row>
    <row r="38" spans="2:12" x14ac:dyDescent="0.25">
      <c r="B38" s="54" t="s">
        <v>23</v>
      </c>
      <c r="C38" s="48"/>
      <c r="D38" s="48"/>
      <c r="E38" s="48"/>
      <c r="F38" s="57"/>
      <c r="G38" s="59"/>
    </row>
    <row r="39" spans="2:12" x14ac:dyDescent="0.25">
      <c r="B39" s="56"/>
      <c r="C39" s="48"/>
      <c r="D39" s="48"/>
      <c r="E39" s="48"/>
      <c r="F39" s="57"/>
      <c r="G39" s="59"/>
      <c r="J39" s="20"/>
    </row>
    <row r="40" spans="2:12" x14ac:dyDescent="0.25">
      <c r="B40" s="50" t="s">
        <v>24</v>
      </c>
      <c r="C40" s="65"/>
      <c r="D40" s="48"/>
      <c r="E40" s="48"/>
      <c r="F40" s="57"/>
      <c r="G40" s="59"/>
      <c r="J40" s="20"/>
      <c r="K40" s="20"/>
    </row>
    <row r="41" spans="2:12" x14ac:dyDescent="0.25">
      <c r="B41" s="54"/>
      <c r="C41" s="48"/>
      <c r="D41" s="48"/>
      <c r="E41" s="48"/>
      <c r="F41" s="57"/>
      <c r="G41" s="59"/>
      <c r="I41" s="20"/>
    </row>
    <row r="42" spans="2:12" x14ac:dyDescent="0.25">
      <c r="B42" s="56" t="s">
        <v>25</v>
      </c>
      <c r="C42" s="48"/>
      <c r="D42" s="48"/>
      <c r="E42" s="48"/>
      <c r="F42" s="57"/>
      <c r="G42" s="71">
        <f>[3]NOTES!K60-[3]NOTES!K56</f>
        <v>1165738.902777781</v>
      </c>
    </row>
    <row r="43" spans="2:12" x14ac:dyDescent="0.25">
      <c r="B43" s="56" t="s">
        <v>26</v>
      </c>
      <c r="C43" s="48"/>
      <c r="D43" s="48"/>
      <c r="E43" s="48"/>
      <c r="F43" s="72"/>
      <c r="G43" s="60">
        <f>[3]NOTES!I68</f>
        <v>3607847.222222222</v>
      </c>
      <c r="H43" s="20"/>
    </row>
    <row r="44" spans="2:12" x14ac:dyDescent="0.25">
      <c r="B44" s="56" t="s">
        <v>27</v>
      </c>
      <c r="C44" s="48"/>
      <c r="D44" s="48"/>
      <c r="E44" s="48"/>
      <c r="F44" s="48"/>
      <c r="G44" s="60">
        <f>[3]NOTES!I70</f>
        <v>10703821</v>
      </c>
      <c r="H44" s="20"/>
    </row>
    <row r="45" spans="2:12" x14ac:dyDescent="0.25">
      <c r="B45" s="56" t="s">
        <v>28</v>
      </c>
      <c r="C45" s="48"/>
      <c r="D45" s="48"/>
      <c r="E45" s="48"/>
      <c r="F45" s="48"/>
      <c r="G45" s="60">
        <f>[3]NOTES!I78</f>
        <v>1302000</v>
      </c>
      <c r="K45" s="31"/>
    </row>
    <row r="46" spans="2:12" x14ac:dyDescent="0.25">
      <c r="B46" s="56"/>
      <c r="C46" s="48"/>
      <c r="D46" s="48"/>
      <c r="E46" s="48"/>
      <c r="F46" s="48"/>
      <c r="G46" s="60"/>
      <c r="K46" s="31"/>
    </row>
    <row r="47" spans="2:12" x14ac:dyDescent="0.25">
      <c r="B47" s="50" t="s">
        <v>29</v>
      </c>
      <c r="C47" s="65"/>
      <c r="D47" s="65"/>
      <c r="E47" s="48"/>
      <c r="F47" s="48"/>
      <c r="G47" s="59"/>
      <c r="J47" s="20"/>
    </row>
    <row r="48" spans="2:12" x14ac:dyDescent="0.25">
      <c r="B48" s="54"/>
      <c r="C48" s="48"/>
      <c r="D48" s="48"/>
      <c r="E48" s="48"/>
      <c r="F48" s="48"/>
      <c r="G48" s="73"/>
      <c r="K48" s="20"/>
    </row>
    <row r="49" spans="1:7" x14ac:dyDescent="0.25">
      <c r="B49" s="56" t="s">
        <v>30</v>
      </c>
      <c r="C49" s="48"/>
      <c r="D49" s="48"/>
      <c r="E49" s="48"/>
      <c r="F49" s="48"/>
      <c r="G49" s="74">
        <f>[3]NOTES!I82+[3]NOTES!I90</f>
        <v>14796937.310000001</v>
      </c>
    </row>
    <row r="50" spans="1:7" x14ac:dyDescent="0.25">
      <c r="B50" s="56" t="s">
        <v>31</v>
      </c>
      <c r="C50" s="48"/>
      <c r="D50" s="48"/>
      <c r="E50" s="48"/>
      <c r="F50" s="48"/>
      <c r="G50" s="62">
        <f>[3]NOTES!I108</f>
        <v>4702826.25</v>
      </c>
    </row>
    <row r="51" spans="1:7" x14ac:dyDescent="0.25">
      <c r="B51" s="56" t="s">
        <v>32</v>
      </c>
      <c r="C51" s="48"/>
      <c r="D51" s="48"/>
      <c r="E51" s="48"/>
      <c r="F51" s="48"/>
      <c r="G51" s="62">
        <f>[3]NOTES!I135</f>
        <v>45595116.710000001</v>
      </c>
    </row>
    <row r="52" spans="1:7" x14ac:dyDescent="0.25">
      <c r="B52" s="56" t="s">
        <v>34</v>
      </c>
      <c r="C52" s="48"/>
      <c r="D52" s="48"/>
      <c r="E52" s="48"/>
      <c r="F52" s="48"/>
      <c r="G52" s="62">
        <f>[3]NOTES!I151</f>
        <v>82393599.280000001</v>
      </c>
    </row>
    <row r="53" spans="1:7" x14ac:dyDescent="0.25">
      <c r="B53" s="56" t="s">
        <v>35</v>
      </c>
      <c r="C53" s="48"/>
      <c r="D53" s="48"/>
      <c r="E53" s="48"/>
      <c r="F53" s="48"/>
      <c r="G53" s="63">
        <v>0</v>
      </c>
    </row>
    <row r="54" spans="1:7" ht="21" customHeight="1" x14ac:dyDescent="0.25">
      <c r="B54" s="56"/>
      <c r="C54" s="48"/>
      <c r="D54" s="48"/>
      <c r="E54" s="48"/>
      <c r="F54" s="57"/>
      <c r="G54" s="60">
        <f>SUM(G49:G53)</f>
        <v>147488479.55000001</v>
      </c>
    </row>
    <row r="55" spans="1:7" ht="15.75" thickBot="1" x14ac:dyDescent="0.3">
      <c r="B55" s="48"/>
      <c r="C55" s="48"/>
      <c r="D55" s="48"/>
      <c r="E55" s="48"/>
      <c r="F55" s="48"/>
      <c r="G55" s="75">
        <f>G42+G43+G45+G54+G44</f>
        <v>164267886.67500001</v>
      </c>
    </row>
    <row r="56" spans="1:7" ht="15.75" thickTop="1" x14ac:dyDescent="0.25">
      <c r="B56" s="48"/>
      <c r="C56" s="48"/>
      <c r="D56" s="48"/>
      <c r="E56" s="48"/>
      <c r="F56" s="48"/>
      <c r="G56" s="76">
        <f>G55-G54</f>
        <v>16779407.125</v>
      </c>
    </row>
    <row r="57" spans="1:7" x14ac:dyDescent="0.25">
      <c r="B57" s="48"/>
      <c r="C57" s="48"/>
      <c r="D57" s="48"/>
      <c r="E57" s="48"/>
      <c r="F57" s="48"/>
      <c r="G57" s="71"/>
    </row>
    <row r="58" spans="1:7" x14ac:dyDescent="0.25">
      <c r="B58" s="77"/>
      <c r="C58" s="48"/>
      <c r="D58" s="48"/>
      <c r="E58" s="53"/>
      <c r="F58" s="48"/>
      <c r="G58" s="77"/>
    </row>
    <row r="59" spans="1:7" s="38" customFormat="1" ht="18.75" customHeight="1" x14ac:dyDescent="0.25">
      <c r="B59" s="101" t="s">
        <v>0</v>
      </c>
      <c r="C59" s="101"/>
      <c r="D59" s="101"/>
      <c r="E59" s="101"/>
      <c r="F59" s="101"/>
      <c r="G59" s="101"/>
    </row>
    <row r="60" spans="1:7" s="38" customFormat="1" ht="18.75" customHeight="1" x14ac:dyDescent="0.25">
      <c r="B60" s="101" t="s">
        <v>36</v>
      </c>
      <c r="C60" s="101"/>
      <c r="D60" s="101"/>
      <c r="E60" s="101"/>
      <c r="F60" s="101"/>
      <c r="G60" s="101"/>
    </row>
    <row r="61" spans="1:7" s="38" customFormat="1" ht="18.75" customHeight="1" x14ac:dyDescent="0.25">
      <c r="B61" s="101" t="str">
        <f>B4</f>
        <v>AS AT March 31, 2021</v>
      </c>
      <c r="C61" s="101"/>
      <c r="D61" s="101"/>
      <c r="E61" s="101"/>
      <c r="F61" s="101"/>
      <c r="G61" s="101"/>
    </row>
    <row r="62" spans="1:7" s="38" customFormat="1" ht="16.5" x14ac:dyDescent="0.25">
      <c r="A62" s="39"/>
      <c r="B62" s="53"/>
      <c r="C62" s="53"/>
      <c r="D62" s="53"/>
      <c r="E62" s="53"/>
      <c r="F62" s="53"/>
      <c r="G62" s="53"/>
    </row>
    <row r="63" spans="1:7" s="38" customFormat="1" ht="16.5" x14ac:dyDescent="0.25">
      <c r="A63" s="39"/>
      <c r="B63" s="53"/>
      <c r="C63" s="53"/>
      <c r="D63" s="53"/>
      <c r="E63" s="53"/>
      <c r="F63" s="53"/>
      <c r="G63" s="47" t="s">
        <v>3</v>
      </c>
    </row>
    <row r="64" spans="1:7" s="38" customFormat="1" ht="16.5" x14ac:dyDescent="0.25">
      <c r="A64" s="39"/>
      <c r="B64" s="53"/>
      <c r="C64" s="53"/>
      <c r="D64" s="53"/>
      <c r="E64" s="53"/>
      <c r="F64" s="53"/>
      <c r="G64" s="49">
        <f>G7</f>
        <v>44286</v>
      </c>
    </row>
    <row r="65" spans="2:7" x14ac:dyDescent="0.25">
      <c r="B65" s="57"/>
      <c r="C65" s="57"/>
      <c r="D65" s="57"/>
      <c r="E65" s="57"/>
      <c r="F65" s="48"/>
      <c r="G65" s="47">
        <f>G8</f>
        <v>2021</v>
      </c>
    </row>
    <row r="66" spans="2:7" x14ac:dyDescent="0.25">
      <c r="B66" s="48"/>
      <c r="C66" s="48"/>
      <c r="D66" s="48"/>
      <c r="E66" s="48"/>
      <c r="F66" s="55"/>
      <c r="G66" s="47" t="s">
        <v>5</v>
      </c>
    </row>
    <row r="67" spans="2:7" x14ac:dyDescent="0.25">
      <c r="B67" s="48"/>
      <c r="C67" s="48"/>
      <c r="D67" s="48"/>
      <c r="E67" s="48"/>
      <c r="F67" s="48"/>
      <c r="G67" s="57"/>
    </row>
    <row r="68" spans="2:7" x14ac:dyDescent="0.25">
      <c r="B68" s="48"/>
      <c r="C68" s="48"/>
      <c r="D68" s="48"/>
      <c r="E68" s="48"/>
      <c r="F68" s="48"/>
      <c r="G68" s="78"/>
    </row>
    <row r="69" spans="2:7" x14ac:dyDescent="0.25">
      <c r="B69" s="56" t="s">
        <v>37</v>
      </c>
      <c r="C69" s="48"/>
      <c r="D69" s="48"/>
      <c r="E69" s="48"/>
      <c r="F69" s="48"/>
      <c r="G69" s="79">
        <f>[3]NOTES!I158</f>
        <v>21628023.850000001</v>
      </c>
    </row>
    <row r="70" spans="2:7" x14ac:dyDescent="0.25">
      <c r="B70" s="56"/>
      <c r="C70" s="48"/>
      <c r="D70" s="48"/>
      <c r="E70" s="48"/>
      <c r="F70" s="48"/>
      <c r="G70" s="79"/>
    </row>
    <row r="71" spans="2:7" x14ac:dyDescent="0.25">
      <c r="B71" s="56" t="s">
        <v>38</v>
      </c>
      <c r="C71" s="48"/>
      <c r="D71" s="48"/>
      <c r="E71" s="48"/>
      <c r="F71" s="48"/>
      <c r="G71" s="79">
        <f>'[3]Capital Gain Working '!M158</f>
        <v>4675617.9146999987</v>
      </c>
    </row>
    <row r="72" spans="2:7" x14ac:dyDescent="0.25">
      <c r="B72" s="56"/>
      <c r="C72" s="48"/>
      <c r="D72" s="48"/>
      <c r="E72" s="48"/>
      <c r="F72" s="48"/>
      <c r="G72" s="79"/>
    </row>
    <row r="73" spans="2:7" x14ac:dyDescent="0.25">
      <c r="B73" s="56" t="s">
        <v>39</v>
      </c>
      <c r="C73" s="48"/>
      <c r="D73" s="48"/>
      <c r="E73" s="48"/>
      <c r="F73" s="48"/>
      <c r="G73" s="79">
        <f>[3]NOTES!I170</f>
        <v>264849.82</v>
      </c>
    </row>
    <row r="74" spans="2:7" x14ac:dyDescent="0.25">
      <c r="B74" s="56"/>
      <c r="C74" s="48"/>
      <c r="D74" s="48"/>
      <c r="E74" s="48"/>
      <c r="F74" s="48"/>
      <c r="G74" s="79"/>
    </row>
    <row r="75" spans="2:7" x14ac:dyDescent="0.25">
      <c r="B75" s="56" t="s">
        <v>40</v>
      </c>
      <c r="C75" s="48"/>
      <c r="D75" s="48"/>
      <c r="E75" s="48"/>
      <c r="F75" s="48"/>
      <c r="G75" s="79">
        <f>[3]NOTES!I173</f>
        <v>13094</v>
      </c>
    </row>
    <row r="76" spans="2:7" x14ac:dyDescent="0.25">
      <c r="B76" s="56"/>
      <c r="C76" s="48"/>
      <c r="D76" s="48"/>
      <c r="E76" s="48"/>
      <c r="F76" s="48"/>
      <c r="G76" s="79"/>
    </row>
    <row r="77" spans="2:7" x14ac:dyDescent="0.25">
      <c r="B77" s="56" t="s">
        <v>41</v>
      </c>
      <c r="C77" s="48"/>
      <c r="D77" s="48"/>
      <c r="E77" s="48"/>
      <c r="F77" s="48"/>
      <c r="G77" s="79">
        <f>[3]NOTES!I176</f>
        <v>552307.26</v>
      </c>
    </row>
    <row r="78" spans="2:7" x14ac:dyDescent="0.25">
      <c r="B78" s="56"/>
      <c r="C78" s="48"/>
      <c r="D78" s="48"/>
      <c r="E78" s="48"/>
      <c r="F78" s="48"/>
      <c r="G78" s="80"/>
    </row>
    <row r="79" spans="2:7" ht="20.100000000000001" customHeight="1" x14ac:dyDescent="0.25">
      <c r="B79" s="56"/>
      <c r="C79" s="48"/>
      <c r="D79" s="48"/>
      <c r="E79" s="48"/>
      <c r="F79" s="48"/>
      <c r="G79" s="79">
        <f>SUM(G69:G77)</f>
        <v>27133892.844700001</v>
      </c>
    </row>
    <row r="80" spans="2:7" x14ac:dyDescent="0.25">
      <c r="B80" s="56" t="s">
        <v>33</v>
      </c>
      <c r="C80" s="48"/>
      <c r="D80" s="48"/>
      <c r="E80" s="48"/>
      <c r="F80" s="57"/>
      <c r="G80" s="78"/>
    </row>
    <row r="81" spans="2:8" x14ac:dyDescent="0.25">
      <c r="B81" s="48"/>
      <c r="C81" s="48"/>
      <c r="D81" s="48"/>
      <c r="E81" s="48"/>
      <c r="F81" s="48"/>
      <c r="G81" s="48"/>
    </row>
    <row r="82" spans="2:8" x14ac:dyDescent="0.25">
      <c r="B82" s="56"/>
      <c r="C82" s="48"/>
      <c r="D82" s="48"/>
      <c r="E82" s="48"/>
      <c r="F82" s="57"/>
      <c r="G82" s="78"/>
    </row>
    <row r="83" spans="2:8" ht="20.100000000000001" customHeight="1" x14ac:dyDescent="0.25">
      <c r="B83" s="56"/>
      <c r="C83" s="48"/>
      <c r="D83" s="48"/>
      <c r="E83" s="48"/>
      <c r="F83" s="57"/>
      <c r="G83" s="78"/>
    </row>
    <row r="84" spans="2:8" ht="21.75" customHeight="1" x14ac:dyDescent="0.25">
      <c r="B84" s="56" t="s">
        <v>42</v>
      </c>
      <c r="C84" s="48"/>
      <c r="D84" s="48"/>
      <c r="E84" s="48"/>
      <c r="F84" s="72"/>
      <c r="G84" s="82">
        <f>[3]NOTES!I226-G88</f>
        <v>19200082.301666666</v>
      </c>
    </row>
    <row r="85" spans="2:8" x14ac:dyDescent="0.25">
      <c r="B85" s="56"/>
      <c r="C85" s="48"/>
      <c r="D85" s="48"/>
      <c r="E85" s="48"/>
      <c r="F85" s="48"/>
      <c r="G85" s="78"/>
    </row>
    <row r="86" spans="2:8" x14ac:dyDescent="0.25">
      <c r="B86" s="56" t="s">
        <v>43</v>
      </c>
      <c r="C86" s="48"/>
      <c r="D86" s="48"/>
      <c r="E86" s="48"/>
      <c r="F86" s="48"/>
      <c r="G86" s="78">
        <f>G79-G84</f>
        <v>7933810.5430333354</v>
      </c>
    </row>
    <row r="87" spans="2:8" x14ac:dyDescent="0.25">
      <c r="B87" s="56"/>
      <c r="C87" s="48"/>
      <c r="D87" s="48"/>
      <c r="E87" s="48"/>
      <c r="F87" s="48"/>
      <c r="G87" s="78"/>
    </row>
    <row r="88" spans="2:8" x14ac:dyDescent="0.25">
      <c r="B88" s="56" t="s">
        <v>44</v>
      </c>
      <c r="C88" s="48"/>
      <c r="D88" s="48"/>
      <c r="E88" s="48"/>
      <c r="F88" s="48"/>
      <c r="G88" s="81">
        <f>[3]NOTES!I224</f>
        <v>1024040.83</v>
      </c>
    </row>
    <row r="89" spans="2:8" x14ac:dyDescent="0.25">
      <c r="B89" s="56"/>
      <c r="C89" s="48"/>
      <c r="D89" s="48"/>
      <c r="E89" s="48"/>
      <c r="F89" s="48"/>
      <c r="G89" s="79"/>
    </row>
    <row r="90" spans="2:8" x14ac:dyDescent="0.25">
      <c r="B90" s="98" t="s">
        <v>45</v>
      </c>
      <c r="C90" s="99"/>
      <c r="D90" s="99"/>
      <c r="E90" s="99"/>
      <c r="F90" s="99"/>
      <c r="G90" s="79">
        <f>G86-G88</f>
        <v>6909769.7130333353</v>
      </c>
    </row>
    <row r="91" spans="2:8" x14ac:dyDescent="0.25">
      <c r="B91" s="56"/>
      <c r="C91" s="48"/>
      <c r="D91" s="48"/>
      <c r="E91" s="48"/>
      <c r="F91" s="48"/>
      <c r="G91" s="79"/>
    </row>
    <row r="92" spans="2:8" x14ac:dyDescent="0.25">
      <c r="B92" s="56" t="s">
        <v>46</v>
      </c>
      <c r="C92" s="48"/>
      <c r="D92" s="48"/>
      <c r="E92" s="48"/>
      <c r="F92" s="48"/>
      <c r="G92" s="79">
        <v>-29711718</v>
      </c>
      <c r="H92" s="20"/>
    </row>
    <row r="93" spans="2:8" x14ac:dyDescent="0.25">
      <c r="B93" s="56"/>
      <c r="C93" s="48"/>
      <c r="D93" s="48"/>
      <c r="E93" s="48"/>
      <c r="F93" s="48"/>
      <c r="G93" s="79"/>
    </row>
    <row r="94" spans="2:8" x14ac:dyDescent="0.25">
      <c r="B94" s="56"/>
      <c r="C94" s="48"/>
      <c r="D94" s="48"/>
      <c r="E94" s="48"/>
      <c r="F94" s="48"/>
      <c r="G94" s="79"/>
    </row>
    <row r="95" spans="2:8" ht="6" customHeight="1" x14ac:dyDescent="0.25">
      <c r="B95" s="56"/>
      <c r="C95" s="48"/>
      <c r="D95" s="48"/>
      <c r="E95" s="48"/>
      <c r="F95" s="48"/>
      <c r="G95" s="79"/>
    </row>
    <row r="96" spans="2:8" ht="15.75" thickBot="1" x14ac:dyDescent="0.3">
      <c r="B96" s="56" t="s">
        <v>47</v>
      </c>
      <c r="C96" s="48"/>
      <c r="D96" s="48"/>
      <c r="E96" s="48"/>
      <c r="F96" s="48"/>
      <c r="G96" s="83">
        <f>G90+G92</f>
        <v>-22801948.286966667</v>
      </c>
    </row>
    <row r="97" spans="1:7" ht="15.75" thickTop="1" x14ac:dyDescent="0.25">
      <c r="B97" s="56"/>
      <c r="C97" s="48"/>
      <c r="D97" s="48"/>
      <c r="E97" s="48"/>
      <c r="F97" s="48"/>
      <c r="G97" s="48"/>
    </row>
    <row r="98" spans="1:7" x14ac:dyDescent="0.25">
      <c r="B98" s="48"/>
      <c r="C98" s="48"/>
      <c r="D98" s="48"/>
      <c r="E98" s="48"/>
      <c r="F98" s="48"/>
      <c r="G98" s="78"/>
    </row>
    <row r="99" spans="1:7" x14ac:dyDescent="0.25">
      <c r="B99" s="48"/>
      <c r="C99" s="48"/>
      <c r="D99" s="48"/>
      <c r="E99" s="48"/>
      <c r="F99" s="48"/>
      <c r="G99" s="78"/>
    </row>
    <row r="100" spans="1:7" ht="4.5" customHeight="1" x14ac:dyDescent="0.25">
      <c r="B100" s="48"/>
      <c r="C100" s="48"/>
      <c r="D100" s="48"/>
      <c r="E100" s="48"/>
      <c r="F100" s="48"/>
      <c r="G100" s="78"/>
    </row>
    <row r="101" spans="1:7" ht="15.75" x14ac:dyDescent="0.25">
      <c r="B101" s="37"/>
      <c r="E101" s="7"/>
      <c r="G101" s="37"/>
    </row>
    <row r="102" spans="1:7" ht="15.75" x14ac:dyDescent="0.25">
      <c r="B102" s="37"/>
      <c r="E102" s="7"/>
      <c r="G102" s="37"/>
    </row>
    <row r="103" spans="1:7" ht="15.75" x14ac:dyDescent="0.25">
      <c r="B103" s="37"/>
      <c r="E103" s="7"/>
      <c r="G103" s="37"/>
    </row>
    <row r="104" spans="1:7" ht="15.75" x14ac:dyDescent="0.25">
      <c r="B104" s="37"/>
      <c r="E104" s="7"/>
      <c r="G104" s="37"/>
    </row>
    <row r="105" spans="1:7" ht="15.75" x14ac:dyDescent="0.25">
      <c r="B105" s="37"/>
      <c r="E105" s="7"/>
      <c r="G105" s="37"/>
    </row>
    <row r="106" spans="1:7" ht="15.75" x14ac:dyDescent="0.25">
      <c r="B106" s="37"/>
      <c r="E106" s="7"/>
      <c r="G106" s="37"/>
    </row>
    <row r="107" spans="1:7" ht="15.75" x14ac:dyDescent="0.25">
      <c r="B107" s="37"/>
      <c r="E107" s="7"/>
      <c r="G107" s="37"/>
    </row>
    <row r="109" spans="1:7" ht="15.75" x14ac:dyDescent="0.25">
      <c r="A109" s="11"/>
      <c r="B109" s="11"/>
      <c r="C109" s="11"/>
      <c r="D109" s="11"/>
      <c r="E109" s="11"/>
      <c r="F109" s="11"/>
      <c r="G109" s="11"/>
    </row>
    <row r="110" spans="1:7" ht="15.75" x14ac:dyDescent="0.25">
      <c r="A110" s="11"/>
      <c r="B110" s="11"/>
      <c r="C110" s="11"/>
      <c r="D110" s="11"/>
      <c r="E110" s="11"/>
      <c r="F110" s="11"/>
      <c r="G110" s="11"/>
    </row>
    <row r="111" spans="1:7" ht="15.75" x14ac:dyDescent="0.25">
      <c r="A111" s="11"/>
      <c r="B111" s="11"/>
      <c r="C111" s="11"/>
      <c r="D111" s="11"/>
      <c r="E111" s="11"/>
      <c r="F111" s="11"/>
      <c r="G111" s="11"/>
    </row>
    <row r="112" spans="1:7" ht="15.75" x14ac:dyDescent="0.25">
      <c r="A112" s="11"/>
      <c r="B112" s="11"/>
      <c r="C112" s="11"/>
      <c r="D112" s="11"/>
      <c r="E112" s="11"/>
      <c r="F112" s="11"/>
      <c r="G112" s="11"/>
    </row>
    <row r="113" spans="1:7" ht="15.75" x14ac:dyDescent="0.25">
      <c r="A113" s="11"/>
      <c r="B113" s="11"/>
      <c r="C113" s="11"/>
      <c r="D113" s="11"/>
      <c r="E113" s="11"/>
      <c r="F113" s="11"/>
      <c r="G113" s="11"/>
    </row>
    <row r="114" spans="1:7" ht="15.75" x14ac:dyDescent="0.25">
      <c r="A114" s="11"/>
      <c r="B114" s="11"/>
      <c r="C114" s="11"/>
      <c r="D114" s="11"/>
      <c r="E114" s="11"/>
      <c r="F114" s="11"/>
      <c r="G114" s="11"/>
    </row>
    <row r="115" spans="1:7" ht="15.75" x14ac:dyDescent="0.25">
      <c r="A115" s="11"/>
      <c r="B115" s="11"/>
      <c r="C115" s="11"/>
      <c r="D115" s="11"/>
      <c r="E115" s="11"/>
      <c r="F115" s="11"/>
      <c r="G115" s="11"/>
    </row>
    <row r="116" spans="1:7" ht="15.75" x14ac:dyDescent="0.25">
      <c r="A116" s="11"/>
      <c r="B116" s="11"/>
      <c r="C116" s="11"/>
      <c r="D116" s="11"/>
      <c r="E116" s="11"/>
      <c r="F116" s="11"/>
      <c r="G116" s="11"/>
    </row>
    <row r="117" spans="1:7" ht="15.75" x14ac:dyDescent="0.25">
      <c r="A117" s="11"/>
      <c r="B117" s="11"/>
      <c r="C117" s="11"/>
      <c r="D117" s="11"/>
      <c r="E117" s="11"/>
      <c r="F117" s="11"/>
      <c r="G117" s="11"/>
    </row>
    <row r="118" spans="1:7" ht="15.75" x14ac:dyDescent="0.25">
      <c r="A118" s="11"/>
      <c r="B118" s="11"/>
      <c r="C118" s="11"/>
      <c r="D118" s="11"/>
      <c r="E118" s="11"/>
      <c r="F118" s="11"/>
      <c r="G118" s="11"/>
    </row>
    <row r="119" spans="1:7" ht="15.75" x14ac:dyDescent="0.25">
      <c r="A119" s="11"/>
      <c r="B119" s="11"/>
      <c r="C119" s="11"/>
      <c r="D119" s="11"/>
      <c r="E119" s="11"/>
      <c r="F119" s="11"/>
      <c r="G119" s="11"/>
    </row>
    <row r="120" spans="1:7" ht="15.75" x14ac:dyDescent="0.25">
      <c r="A120" s="11"/>
      <c r="B120" s="11"/>
      <c r="C120" s="11"/>
      <c r="D120" s="11"/>
      <c r="E120" s="11"/>
      <c r="F120" s="11"/>
      <c r="G120" s="11"/>
    </row>
    <row r="121" spans="1:7" ht="15.75" x14ac:dyDescent="0.25">
      <c r="A121" s="11"/>
      <c r="B121" s="11"/>
      <c r="C121" s="11"/>
      <c r="D121" s="11"/>
      <c r="E121" s="11"/>
      <c r="F121" s="11"/>
      <c r="G121" s="11"/>
    </row>
    <row r="122" spans="1:7" ht="15.75" x14ac:dyDescent="0.25">
      <c r="A122" s="11"/>
      <c r="B122" s="11"/>
      <c r="C122" s="11"/>
      <c r="D122" s="11"/>
      <c r="E122" s="11"/>
      <c r="F122" s="11"/>
      <c r="G122" s="11"/>
    </row>
    <row r="123" spans="1:7" ht="15.75" x14ac:dyDescent="0.25">
      <c r="A123" s="11"/>
      <c r="B123" s="11"/>
      <c r="C123" s="11"/>
      <c r="D123" s="11"/>
      <c r="E123" s="11"/>
      <c r="F123" s="11"/>
      <c r="G123" s="11"/>
    </row>
    <row r="124" spans="1:7" ht="15.75" x14ac:dyDescent="0.25">
      <c r="A124" s="11"/>
      <c r="B124" s="11"/>
      <c r="C124" s="11"/>
      <c r="D124" s="11"/>
      <c r="E124" s="11"/>
      <c r="F124" s="11"/>
      <c r="G124" s="11"/>
    </row>
    <row r="125" spans="1:7" ht="15.75" x14ac:dyDescent="0.25">
      <c r="A125" s="11"/>
      <c r="B125" s="11"/>
      <c r="C125" s="11"/>
      <c r="D125" s="11"/>
      <c r="E125" s="11"/>
      <c r="F125" s="11"/>
      <c r="G125" s="11"/>
    </row>
    <row r="126" spans="1:7" ht="15.75" x14ac:dyDescent="0.25">
      <c r="A126" s="11"/>
      <c r="B126" s="11"/>
      <c r="C126" s="11"/>
      <c r="D126" s="11"/>
      <c r="E126" s="11"/>
      <c r="F126" s="11"/>
      <c r="G126" s="11"/>
    </row>
    <row r="127" spans="1:7" ht="15.75" x14ac:dyDescent="0.25">
      <c r="A127" s="11"/>
      <c r="B127" s="11"/>
      <c r="C127" s="11"/>
      <c r="D127" s="11"/>
      <c r="E127" s="11"/>
      <c r="F127" s="11"/>
      <c r="G127" s="11"/>
    </row>
    <row r="128" spans="1:7" ht="15.75" x14ac:dyDescent="0.25">
      <c r="A128" s="11"/>
      <c r="B128" s="11"/>
      <c r="C128" s="11"/>
      <c r="D128" s="11"/>
      <c r="E128" s="11"/>
      <c r="F128" s="11"/>
      <c r="G128" s="11"/>
    </row>
    <row r="129" spans="1:7" ht="15.75" x14ac:dyDescent="0.25">
      <c r="A129" s="11"/>
      <c r="B129" s="11"/>
      <c r="C129" s="11"/>
      <c r="D129" s="11"/>
      <c r="E129" s="11"/>
      <c r="F129" s="11"/>
      <c r="G129" s="11"/>
    </row>
    <row r="130" spans="1:7" ht="15.75" x14ac:dyDescent="0.25">
      <c r="A130" s="11"/>
      <c r="B130" s="11"/>
      <c r="C130" s="11"/>
      <c r="D130" s="11"/>
      <c r="E130" s="11"/>
      <c r="F130" s="11"/>
      <c r="G130" s="11"/>
    </row>
    <row r="131" spans="1:7" ht="15.75" x14ac:dyDescent="0.25">
      <c r="A131" s="11"/>
      <c r="B131" s="11"/>
      <c r="C131" s="11"/>
      <c r="D131" s="11"/>
      <c r="E131" s="11"/>
      <c r="F131" s="11"/>
      <c r="G131" s="11"/>
    </row>
    <row r="132" spans="1:7" ht="15.75" x14ac:dyDescent="0.25">
      <c r="A132" s="11"/>
      <c r="B132" s="11"/>
      <c r="C132" s="11"/>
      <c r="D132" s="11"/>
      <c r="E132" s="11"/>
      <c r="F132" s="11"/>
      <c r="G132" s="11"/>
    </row>
    <row r="133" spans="1:7" ht="15.75" x14ac:dyDescent="0.25">
      <c r="A133" s="11"/>
      <c r="B133" s="11"/>
      <c r="C133" s="11"/>
      <c r="D133" s="11"/>
      <c r="E133" s="11"/>
      <c r="F133" s="11"/>
      <c r="G133" s="11"/>
    </row>
    <row r="134" spans="1:7" ht="15.75" x14ac:dyDescent="0.25">
      <c r="A134" s="11"/>
      <c r="B134" s="11"/>
      <c r="C134" s="11"/>
      <c r="D134" s="11"/>
      <c r="E134" s="11"/>
      <c r="F134" s="11"/>
      <c r="G134" s="11"/>
    </row>
    <row r="135" spans="1:7" ht="15.75" x14ac:dyDescent="0.25">
      <c r="A135" s="11"/>
      <c r="B135" s="11"/>
      <c r="C135" s="11"/>
      <c r="D135" s="11"/>
      <c r="E135" s="11"/>
      <c r="F135" s="11"/>
      <c r="G135" s="11"/>
    </row>
    <row r="136" spans="1:7" ht="15.75" x14ac:dyDescent="0.25">
      <c r="A136" s="11"/>
      <c r="B136" s="11"/>
      <c r="C136" s="11"/>
      <c r="D136" s="11"/>
      <c r="E136" s="11"/>
      <c r="F136" s="11"/>
      <c r="G136" s="11"/>
    </row>
    <row r="137" spans="1:7" ht="15.75" x14ac:dyDescent="0.25">
      <c r="A137" s="11"/>
      <c r="B137" s="11"/>
      <c r="C137" s="11"/>
      <c r="D137" s="11"/>
      <c r="E137" s="11"/>
      <c r="F137" s="11"/>
      <c r="G137" s="11"/>
    </row>
    <row r="138" spans="1:7" ht="15.75" x14ac:dyDescent="0.25">
      <c r="A138" s="11"/>
      <c r="B138" s="11"/>
      <c r="C138" s="11"/>
      <c r="D138" s="11"/>
      <c r="E138" s="11"/>
      <c r="F138" s="11"/>
      <c r="G138" s="11"/>
    </row>
    <row r="139" spans="1:7" ht="15.75" x14ac:dyDescent="0.25">
      <c r="A139" s="11"/>
      <c r="B139" s="11"/>
      <c r="C139" s="11"/>
      <c r="D139" s="11"/>
      <c r="E139" s="11"/>
      <c r="F139" s="11"/>
      <c r="G139" s="11"/>
    </row>
    <row r="140" spans="1:7" ht="15.75" x14ac:dyDescent="0.25">
      <c r="A140" s="11"/>
      <c r="B140" s="11"/>
      <c r="C140" s="11"/>
      <c r="D140" s="11"/>
      <c r="E140" s="11"/>
      <c r="F140" s="11"/>
      <c r="G140" s="11"/>
    </row>
    <row r="141" spans="1:7" ht="15.75" x14ac:dyDescent="0.25">
      <c r="A141" s="11"/>
      <c r="B141" s="11"/>
      <c r="C141" s="11"/>
      <c r="D141" s="11"/>
      <c r="E141" s="11"/>
      <c r="F141" s="11"/>
      <c r="G141" s="11"/>
    </row>
    <row r="142" spans="1:7" ht="15.75" x14ac:dyDescent="0.25">
      <c r="A142" s="11"/>
      <c r="B142" s="11"/>
      <c r="C142" s="11"/>
      <c r="D142" s="11"/>
      <c r="E142" s="11"/>
      <c r="F142" s="11"/>
      <c r="G142" s="11"/>
    </row>
    <row r="143" spans="1:7" ht="15.75" x14ac:dyDescent="0.25">
      <c r="A143" s="11"/>
      <c r="B143" s="11"/>
      <c r="C143" s="11"/>
      <c r="D143" s="11"/>
      <c r="E143" s="11"/>
      <c r="F143" s="11"/>
      <c r="G143" s="11"/>
    </row>
    <row r="144" spans="1:7" ht="15.75" x14ac:dyDescent="0.25">
      <c r="A144" s="11"/>
      <c r="B144" s="11"/>
      <c r="C144" s="11"/>
      <c r="D144" s="11"/>
      <c r="E144" s="11"/>
      <c r="F144" s="11"/>
      <c r="G144" s="11"/>
    </row>
    <row r="145" spans="1:7" ht="15.75" x14ac:dyDescent="0.25">
      <c r="A145" s="11"/>
      <c r="B145" s="11"/>
      <c r="C145" s="11"/>
      <c r="D145" s="11"/>
      <c r="E145" s="11"/>
      <c r="F145" s="11"/>
      <c r="G145" s="11"/>
    </row>
    <row r="146" spans="1:7" ht="15.75" x14ac:dyDescent="0.25">
      <c r="A146" s="11"/>
      <c r="B146" s="11"/>
      <c r="C146" s="11"/>
      <c r="D146" s="11"/>
      <c r="E146" s="11"/>
      <c r="F146" s="11"/>
      <c r="G146" s="11"/>
    </row>
    <row r="147" spans="1:7" ht="15.75" x14ac:dyDescent="0.25">
      <c r="A147" s="11"/>
      <c r="B147" s="11"/>
      <c r="C147" s="11"/>
      <c r="D147" s="11"/>
      <c r="E147" s="11"/>
      <c r="F147" s="11"/>
      <c r="G147" s="11"/>
    </row>
    <row r="148" spans="1:7" ht="15.75" x14ac:dyDescent="0.25">
      <c r="A148" s="11"/>
      <c r="B148" s="11"/>
      <c r="C148" s="11"/>
      <c r="D148" s="11"/>
      <c r="E148" s="11"/>
      <c r="F148" s="11"/>
      <c r="G148" s="11"/>
    </row>
    <row r="149" spans="1:7" ht="15.75" x14ac:dyDescent="0.25">
      <c r="A149" s="11"/>
      <c r="B149" s="11"/>
      <c r="C149" s="11"/>
      <c r="D149" s="11"/>
      <c r="E149" s="11"/>
      <c r="F149" s="11"/>
      <c r="G149" s="11"/>
    </row>
    <row r="150" spans="1:7" ht="15.75" x14ac:dyDescent="0.25">
      <c r="A150" s="11"/>
      <c r="B150" s="11"/>
      <c r="C150" s="11"/>
      <c r="D150" s="11"/>
      <c r="E150" s="11"/>
      <c r="F150" s="11"/>
      <c r="G150" s="11"/>
    </row>
    <row r="151" spans="1:7" ht="15.75" x14ac:dyDescent="0.25">
      <c r="A151" s="11"/>
      <c r="B151" s="11"/>
      <c r="C151" s="11"/>
      <c r="D151" s="11"/>
      <c r="E151" s="11"/>
      <c r="F151" s="11"/>
      <c r="G151" s="11"/>
    </row>
    <row r="152" spans="1:7" ht="15.75" x14ac:dyDescent="0.25">
      <c r="A152" s="11"/>
      <c r="B152" s="11"/>
      <c r="C152" s="11"/>
      <c r="D152" s="11"/>
      <c r="E152" s="11"/>
      <c r="F152" s="11"/>
      <c r="G152" s="11"/>
    </row>
  </sheetData>
  <sheetProtection algorithmName="SHA-512" hashValue="UUfrxl2i+U48kICJHDoJi7zOhvlQBernp0h10ooPWUSy6PgHkeePhEdOfUZnXlIHAAcRGI5iiVBqDbP6TYrMYw==" saltValue="jkZFN882MHQA3gY12SAD4g==" spinCount="100000" sheet="1" formatCells="0" formatColumns="0" formatRows="0" insertColumns="0" insertRows="0" insertHyperlinks="0" deleteColumns="0" deleteRows="0" sort="0" autoFilter="0" pivotTables="0"/>
  <mergeCells count="6">
    <mergeCell ref="B59:G59"/>
    <mergeCell ref="B2:G2"/>
    <mergeCell ref="B3:G3"/>
    <mergeCell ref="B4:G4"/>
    <mergeCell ref="B60:G60"/>
    <mergeCell ref="B61:G6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4047-6B3B-4989-AA4B-635F5A78051B}">
  <dimension ref="A2:L154"/>
  <sheetViews>
    <sheetView showGridLines="0" topLeftCell="A46" zoomScale="90" zoomScaleNormal="90" workbookViewId="0">
      <selection activeCell="A57" sqref="A57:XFD66"/>
    </sheetView>
  </sheetViews>
  <sheetFormatPr defaultRowHeight="15" x14ac:dyDescent="0.25"/>
  <cols>
    <col min="1" max="1" width="5.42578125" customWidth="1"/>
    <col min="4" max="4" width="7.42578125" customWidth="1"/>
    <col min="5" max="5" width="12" customWidth="1"/>
    <col min="6" max="6" width="27.85546875" customWidth="1"/>
    <col min="7" max="7" width="16" bestFit="1" customWidth="1"/>
    <col min="8" max="8" width="13.42578125" bestFit="1" customWidth="1"/>
    <col min="9" max="9" width="11.5703125" bestFit="1" customWidth="1"/>
    <col min="11" max="11" width="12.7109375" customWidth="1"/>
  </cols>
  <sheetData>
    <row r="2" spans="2:11" ht="18.75" x14ac:dyDescent="0.3">
      <c r="B2" s="100" t="s">
        <v>0</v>
      </c>
      <c r="C2" s="100"/>
      <c r="D2" s="100"/>
      <c r="E2" s="100"/>
      <c r="F2" s="100"/>
      <c r="G2" s="100"/>
    </row>
    <row r="3" spans="2:11" ht="18.75" x14ac:dyDescent="0.3">
      <c r="B3" s="100" t="s">
        <v>1</v>
      </c>
      <c r="C3" s="100"/>
      <c r="D3" s="100"/>
      <c r="E3" s="100"/>
      <c r="F3" s="100"/>
      <c r="G3" s="100"/>
    </row>
    <row r="4" spans="2:11" ht="18.75" x14ac:dyDescent="0.3">
      <c r="B4" s="100" t="s">
        <v>50</v>
      </c>
      <c r="C4" s="100"/>
      <c r="D4" s="100"/>
      <c r="E4" s="100"/>
      <c r="F4" s="100"/>
      <c r="G4" s="100"/>
    </row>
    <row r="5" spans="2:11" x14ac:dyDescent="0.25">
      <c r="B5" s="1"/>
      <c r="C5" s="1"/>
      <c r="D5" s="1"/>
      <c r="E5" s="1"/>
      <c r="F5" s="1"/>
      <c r="G5" s="1"/>
    </row>
    <row r="6" spans="2:11" x14ac:dyDescent="0.25">
      <c r="B6" s="1"/>
      <c r="C6" s="1"/>
      <c r="D6" s="1"/>
      <c r="E6" s="1"/>
      <c r="F6" s="1"/>
      <c r="G6" s="47" t="s">
        <v>3</v>
      </c>
    </row>
    <row r="7" spans="2:11" x14ac:dyDescent="0.25">
      <c r="B7" s="1"/>
      <c r="C7" s="1"/>
      <c r="D7" s="1"/>
      <c r="E7" s="1"/>
      <c r="F7" s="1"/>
      <c r="G7" s="49">
        <v>44469</v>
      </c>
    </row>
    <row r="8" spans="2:11" x14ac:dyDescent="0.25">
      <c r="B8" s="50" t="s">
        <v>4</v>
      </c>
      <c r="C8" s="51"/>
      <c r="D8" s="51"/>
      <c r="E8" s="52"/>
      <c r="F8" s="48"/>
      <c r="G8" s="47">
        <v>2021</v>
      </c>
    </row>
    <row r="9" spans="2:11" x14ac:dyDescent="0.25">
      <c r="B9" s="54"/>
      <c r="C9" s="55"/>
      <c r="D9" s="55"/>
      <c r="E9" s="55"/>
      <c r="F9" s="55"/>
      <c r="G9" s="47" t="s">
        <v>5</v>
      </c>
    </row>
    <row r="10" spans="2:11" x14ac:dyDescent="0.25">
      <c r="B10" s="56" t="s">
        <v>6</v>
      </c>
      <c r="C10" s="48"/>
      <c r="D10" s="48"/>
      <c r="E10" s="48"/>
      <c r="F10" s="48"/>
      <c r="G10" s="48"/>
    </row>
    <row r="11" spans="2:11" ht="15.75" thickBot="1" x14ac:dyDescent="0.3">
      <c r="B11" s="56" t="s">
        <v>7</v>
      </c>
      <c r="C11" s="48"/>
      <c r="D11" s="48"/>
      <c r="E11" s="48"/>
      <c r="F11" s="57"/>
      <c r="G11" s="58">
        <v>300000000</v>
      </c>
    </row>
    <row r="12" spans="2:11" ht="3.75" customHeight="1" thickTop="1" x14ac:dyDescent="0.25">
      <c r="B12" s="56"/>
      <c r="C12" s="48"/>
      <c r="D12" s="48"/>
      <c r="E12" s="48"/>
      <c r="F12" s="57"/>
      <c r="G12" s="59"/>
    </row>
    <row r="13" spans="2:11" x14ac:dyDescent="0.25">
      <c r="B13" s="48"/>
      <c r="C13" s="48"/>
      <c r="D13" s="48"/>
      <c r="E13" s="48"/>
      <c r="F13" s="57"/>
      <c r="G13" s="61"/>
    </row>
    <row r="14" spans="2:11" x14ac:dyDescent="0.25">
      <c r="B14" s="56" t="s">
        <v>8</v>
      </c>
      <c r="C14" s="48"/>
      <c r="D14" s="48"/>
      <c r="E14" s="48"/>
      <c r="F14" s="57"/>
      <c r="G14" s="62">
        <f>[4]NOTES!I11</f>
        <v>70434993</v>
      </c>
    </row>
    <row r="15" spans="2:11" ht="3" customHeight="1" x14ac:dyDescent="0.25">
      <c r="B15" s="56"/>
      <c r="C15" s="48"/>
      <c r="D15" s="48"/>
      <c r="E15" s="48"/>
      <c r="F15" s="57"/>
      <c r="G15" s="62"/>
    </row>
    <row r="16" spans="2:11" x14ac:dyDescent="0.25">
      <c r="B16" s="56" t="s">
        <v>9</v>
      </c>
      <c r="C16" s="48"/>
      <c r="D16" s="48"/>
      <c r="E16" s="48"/>
      <c r="F16" s="57"/>
      <c r="G16" s="62">
        <f>[4]NOTES!I14</f>
        <v>51000000</v>
      </c>
      <c r="K16" s="20"/>
    </row>
    <row r="17" spans="2:11" ht="5.25" customHeight="1" x14ac:dyDescent="0.25">
      <c r="B17" s="56"/>
      <c r="C17" s="48"/>
      <c r="D17" s="48"/>
      <c r="E17" s="48"/>
      <c r="F17" s="57"/>
      <c r="G17" s="62"/>
    </row>
    <row r="18" spans="2:11" ht="16.5" customHeight="1" x14ac:dyDescent="0.25">
      <c r="B18" s="56" t="s">
        <v>11</v>
      </c>
      <c r="C18" s="48"/>
      <c r="D18" s="48"/>
      <c r="E18" s="48"/>
      <c r="F18" s="57"/>
      <c r="G18" s="62">
        <v>0</v>
      </c>
    </row>
    <row r="19" spans="2:11" ht="17.25" customHeight="1" x14ac:dyDescent="0.25">
      <c r="B19" s="56" t="s">
        <v>12</v>
      </c>
      <c r="C19" s="48"/>
      <c r="D19" s="48"/>
      <c r="E19" s="48"/>
      <c r="F19" s="57"/>
      <c r="G19" s="62">
        <f>G90</f>
        <v>-5910915.3996296264</v>
      </c>
    </row>
    <row r="20" spans="2:11" ht="16.5" customHeight="1" x14ac:dyDescent="0.25">
      <c r="B20" s="56" t="s">
        <v>13</v>
      </c>
      <c r="C20" s="48"/>
      <c r="D20" s="48"/>
      <c r="E20" s="48"/>
      <c r="F20" s="57"/>
      <c r="G20" s="63">
        <f>G92</f>
        <v>-11367.84</v>
      </c>
    </row>
    <row r="21" spans="2:11" x14ac:dyDescent="0.25">
      <c r="B21" s="56" t="s">
        <v>14</v>
      </c>
      <c r="C21" s="48"/>
      <c r="D21" s="48"/>
      <c r="E21" s="48"/>
      <c r="F21" s="57"/>
      <c r="G21" s="60">
        <f>SUM(G14:G20)</f>
        <v>115512709.76037037</v>
      </c>
    </row>
    <row r="22" spans="2:11" x14ac:dyDescent="0.25">
      <c r="B22" s="56"/>
      <c r="C22" s="48"/>
      <c r="D22" s="55"/>
      <c r="E22" s="48"/>
      <c r="F22" s="57"/>
      <c r="G22" s="64"/>
    </row>
    <row r="23" spans="2:11" x14ac:dyDescent="0.25">
      <c r="B23" s="50" t="s">
        <v>15</v>
      </c>
      <c r="C23" s="65"/>
      <c r="D23" s="52"/>
      <c r="E23" s="65"/>
      <c r="F23" s="57"/>
      <c r="G23" s="64"/>
    </row>
    <row r="24" spans="2:11" x14ac:dyDescent="0.25">
      <c r="B24" s="56" t="s">
        <v>16</v>
      </c>
      <c r="C24" s="48"/>
      <c r="D24" s="55"/>
      <c r="E24" s="48"/>
      <c r="F24" s="57"/>
      <c r="G24" s="60">
        <f>[4]NOTES!I17</f>
        <v>0</v>
      </c>
    </row>
    <row r="25" spans="2:11" x14ac:dyDescent="0.25">
      <c r="B25" s="56" t="s">
        <v>17</v>
      </c>
      <c r="C25" s="48"/>
      <c r="D25" s="48"/>
      <c r="E25" s="48"/>
      <c r="F25" s="48"/>
      <c r="G25" s="60">
        <f>[4]NOTES!I20</f>
        <v>0</v>
      </c>
    </row>
    <row r="26" spans="2:11" x14ac:dyDescent="0.25">
      <c r="B26" s="56" t="s">
        <v>18</v>
      </c>
      <c r="C26" s="48"/>
      <c r="D26" s="55"/>
      <c r="E26" s="48"/>
      <c r="F26" s="57"/>
      <c r="G26" s="60"/>
    </row>
    <row r="27" spans="2:11" x14ac:dyDescent="0.25">
      <c r="B27" s="56"/>
      <c r="C27" s="48"/>
      <c r="D27" s="55"/>
      <c r="E27" s="48"/>
      <c r="F27" s="57"/>
      <c r="G27" s="64"/>
    </row>
    <row r="28" spans="2:11" x14ac:dyDescent="0.25">
      <c r="B28" s="50" t="s">
        <v>19</v>
      </c>
      <c r="C28" s="65"/>
      <c r="D28" s="65"/>
      <c r="E28" s="48"/>
      <c r="F28" s="57"/>
      <c r="G28" s="66"/>
    </row>
    <row r="29" spans="2:11" x14ac:dyDescent="0.25">
      <c r="B29" s="56"/>
      <c r="C29" s="48"/>
      <c r="D29" s="48"/>
      <c r="E29" s="48"/>
      <c r="F29" s="57"/>
      <c r="G29" s="66"/>
    </row>
    <row r="30" spans="2:11" x14ac:dyDescent="0.25">
      <c r="B30" s="56" t="s">
        <v>20</v>
      </c>
      <c r="C30" s="48"/>
      <c r="D30" s="48"/>
      <c r="E30" s="48"/>
      <c r="F30" s="57"/>
      <c r="G30" s="67">
        <f>[4]NOTES!I24</f>
        <v>0</v>
      </c>
      <c r="K30" s="20"/>
    </row>
    <row r="31" spans="2:11" x14ac:dyDescent="0.25">
      <c r="B31" s="56" t="s">
        <v>21</v>
      </c>
      <c r="C31" s="48"/>
      <c r="D31" s="48"/>
      <c r="E31" s="48"/>
      <c r="F31" s="57"/>
      <c r="G31" s="69">
        <f>[4]NOTES!I42</f>
        <v>8533455.2100000009</v>
      </c>
    </row>
    <row r="32" spans="2:11" x14ac:dyDescent="0.25">
      <c r="B32" s="56"/>
      <c r="C32" s="48"/>
      <c r="D32" s="48"/>
      <c r="E32" s="48"/>
      <c r="F32" s="57"/>
      <c r="G32" s="68">
        <f>SUM(G30:G31)</f>
        <v>8533455.2100000009</v>
      </c>
    </row>
    <row r="33" spans="2:12" ht="6.75" hidden="1" customHeight="1" x14ac:dyDescent="0.25">
      <c r="B33" s="56"/>
      <c r="C33" s="48"/>
      <c r="D33" s="48"/>
      <c r="E33" s="48"/>
      <c r="F33" s="57"/>
      <c r="G33" s="66"/>
    </row>
    <row r="34" spans="2:12" x14ac:dyDescent="0.25">
      <c r="B34" s="56"/>
      <c r="C34" s="48"/>
      <c r="D34" s="48"/>
      <c r="E34" s="48"/>
      <c r="F34" s="57"/>
      <c r="G34" s="66"/>
    </row>
    <row r="35" spans="2:12" ht="15.75" thickBot="1" x14ac:dyDescent="0.3">
      <c r="B35" s="56"/>
      <c r="C35" s="48"/>
      <c r="D35" s="48"/>
      <c r="E35" s="48"/>
      <c r="F35" s="57"/>
      <c r="G35" s="70">
        <f>G32+G26+G24+G21+G25</f>
        <v>124046164.97037038</v>
      </c>
      <c r="H35" s="20"/>
      <c r="L35" s="31"/>
    </row>
    <row r="36" spans="2:12" ht="15.75" thickTop="1" x14ac:dyDescent="0.25">
      <c r="B36" s="56"/>
      <c r="C36" s="48"/>
      <c r="D36" s="48"/>
      <c r="E36" s="48"/>
      <c r="F36" s="57"/>
      <c r="G36" s="66"/>
    </row>
    <row r="37" spans="2:12" x14ac:dyDescent="0.25">
      <c r="B37" s="54" t="s">
        <v>23</v>
      </c>
      <c r="C37" s="48"/>
      <c r="D37" s="48"/>
      <c r="E37" s="48"/>
      <c r="F37" s="57"/>
      <c r="G37" s="59"/>
    </row>
    <row r="38" spans="2:12" x14ac:dyDescent="0.25">
      <c r="B38" s="56"/>
      <c r="C38" s="48"/>
      <c r="D38" s="48"/>
      <c r="E38" s="48"/>
      <c r="F38" s="57"/>
      <c r="G38" s="59"/>
      <c r="J38" s="20"/>
    </row>
    <row r="39" spans="2:12" x14ac:dyDescent="0.25">
      <c r="B39" s="50" t="s">
        <v>24</v>
      </c>
      <c r="C39" s="65"/>
      <c r="D39" s="48"/>
      <c r="E39" s="48"/>
      <c r="F39" s="57"/>
      <c r="G39" s="59"/>
      <c r="J39" s="20"/>
      <c r="K39" s="20"/>
    </row>
    <row r="40" spans="2:12" x14ac:dyDescent="0.25">
      <c r="B40" s="54"/>
      <c r="C40" s="48"/>
      <c r="D40" s="48"/>
      <c r="E40" s="48"/>
      <c r="F40" s="57"/>
      <c r="G40" s="59"/>
      <c r="I40" s="20"/>
    </row>
    <row r="41" spans="2:12" x14ac:dyDescent="0.25">
      <c r="B41" s="56" t="s">
        <v>25</v>
      </c>
      <c r="C41" s="48"/>
      <c r="D41" s="48"/>
      <c r="E41" s="48"/>
      <c r="F41" s="57"/>
      <c r="G41" s="71">
        <f>[4]NOTES!K60-[4]NOTES!K56</f>
        <v>1277791.4583333365</v>
      </c>
    </row>
    <row r="42" spans="2:12" x14ac:dyDescent="0.25">
      <c r="B42" s="56" t="s">
        <v>26</v>
      </c>
      <c r="C42" s="48"/>
      <c r="D42" s="48"/>
      <c r="E42" s="48"/>
      <c r="F42" s="72"/>
      <c r="G42" s="60">
        <f>[4]NOTES!I68</f>
        <v>3606627.3148148148</v>
      </c>
      <c r="H42" s="20"/>
      <c r="I42" t="s">
        <v>33</v>
      </c>
    </row>
    <row r="43" spans="2:12" x14ac:dyDescent="0.25">
      <c r="B43" s="56" t="s">
        <v>27</v>
      </c>
      <c r="C43" s="48"/>
      <c r="D43" s="48"/>
      <c r="E43" s="48"/>
      <c r="F43" s="48"/>
      <c r="G43" s="60">
        <f>[4]NOTES!I70</f>
        <v>24121439</v>
      </c>
      <c r="H43" s="20"/>
    </row>
    <row r="44" spans="2:12" x14ac:dyDescent="0.25">
      <c r="B44" s="56" t="s">
        <v>28</v>
      </c>
      <c r="C44" s="48"/>
      <c r="D44" s="48"/>
      <c r="E44" s="48"/>
      <c r="F44" s="48"/>
      <c r="G44" s="60">
        <f>[4]NOTES!I78</f>
        <v>1302000</v>
      </c>
      <c r="K44" s="31"/>
    </row>
    <row r="45" spans="2:12" x14ac:dyDescent="0.25">
      <c r="B45" s="56"/>
      <c r="C45" s="48"/>
      <c r="D45" s="48"/>
      <c r="E45" s="48"/>
      <c r="F45" s="48"/>
      <c r="G45" s="60"/>
      <c r="K45" s="31"/>
    </row>
    <row r="46" spans="2:12" x14ac:dyDescent="0.25">
      <c r="B46" s="50" t="s">
        <v>29</v>
      </c>
      <c r="C46" s="65"/>
      <c r="D46" s="65"/>
      <c r="E46" s="48"/>
      <c r="F46" s="48"/>
      <c r="G46" s="59"/>
      <c r="J46" s="20"/>
    </row>
    <row r="47" spans="2:12" x14ac:dyDescent="0.25">
      <c r="B47" s="54"/>
      <c r="C47" s="48"/>
      <c r="D47" s="48"/>
      <c r="E47" s="48"/>
      <c r="F47" s="48"/>
      <c r="G47" s="73"/>
      <c r="K47" s="20"/>
    </row>
    <row r="48" spans="2:12" x14ac:dyDescent="0.25">
      <c r="B48" s="56" t="s">
        <v>30</v>
      </c>
      <c r="C48" s="48"/>
      <c r="D48" s="48"/>
      <c r="E48" s="48"/>
      <c r="F48" s="48"/>
      <c r="G48" s="74">
        <f>[4]NOTES!I82+[4]NOTES!I90</f>
        <v>27517981.210000001</v>
      </c>
    </row>
    <row r="49" spans="1:7" x14ac:dyDescent="0.25">
      <c r="B49" s="56" t="s">
        <v>31</v>
      </c>
      <c r="C49" s="48"/>
      <c r="D49" s="48"/>
      <c r="E49" s="48"/>
      <c r="F49" s="48"/>
      <c r="G49" s="62">
        <f>[4]NOTES!I108</f>
        <v>5401080.6299999999</v>
      </c>
    </row>
    <row r="50" spans="1:7" x14ac:dyDescent="0.25">
      <c r="B50" s="56" t="s">
        <v>32</v>
      </c>
      <c r="C50" s="48"/>
      <c r="D50" s="48"/>
      <c r="E50" s="48"/>
      <c r="F50" s="48"/>
      <c r="G50" s="62">
        <f>[4]NOTES!I135</f>
        <v>45981661.820000008</v>
      </c>
    </row>
    <row r="51" spans="1:7" x14ac:dyDescent="0.25">
      <c r="B51" s="56" t="s">
        <v>34</v>
      </c>
      <c r="C51" s="48"/>
      <c r="D51" s="48"/>
      <c r="E51" s="48"/>
      <c r="F51" s="48"/>
      <c r="G51" s="62">
        <f>[4]NOTES!I151</f>
        <v>14837583.539999999</v>
      </c>
    </row>
    <row r="52" spans="1:7" x14ac:dyDescent="0.25">
      <c r="B52" s="56" t="s">
        <v>35</v>
      </c>
      <c r="C52" s="48"/>
      <c r="D52" s="48"/>
      <c r="E52" s="48"/>
      <c r="F52" s="48"/>
      <c r="G52" s="63">
        <v>0</v>
      </c>
    </row>
    <row r="53" spans="1:7" ht="21" customHeight="1" x14ac:dyDescent="0.25">
      <c r="B53" s="56"/>
      <c r="C53" s="48"/>
      <c r="D53" s="48"/>
      <c r="E53" s="48"/>
      <c r="F53" s="57"/>
      <c r="G53" s="60">
        <f>SUM(G48:G52)</f>
        <v>93738307.200000018</v>
      </c>
    </row>
    <row r="54" spans="1:7" ht="15.75" thickBot="1" x14ac:dyDescent="0.3">
      <c r="B54" s="48"/>
      <c r="C54" s="48"/>
      <c r="D54" s="48"/>
      <c r="E54" s="48"/>
      <c r="F54" s="48"/>
      <c r="G54" s="75">
        <f>G41+G42+G44+G53+G43</f>
        <v>124046164.97314817</v>
      </c>
    </row>
    <row r="55" spans="1:7" ht="15.75" thickTop="1" x14ac:dyDescent="0.25">
      <c r="B55" s="48"/>
      <c r="C55" s="48"/>
      <c r="D55" s="48"/>
      <c r="E55" s="48"/>
      <c r="F55" s="48"/>
      <c r="G55" s="76">
        <f>G54-G53</f>
        <v>30307857.773148149</v>
      </c>
    </row>
    <row r="56" spans="1:7" x14ac:dyDescent="0.25">
      <c r="B56" s="48"/>
      <c r="C56" s="48"/>
      <c r="D56" s="48"/>
      <c r="E56" s="48"/>
      <c r="F56" s="48"/>
      <c r="G56" s="71"/>
    </row>
    <row r="57" spans="1:7" ht="20.100000000000001" customHeight="1" x14ac:dyDescent="0.25">
      <c r="B57" s="77"/>
      <c r="C57" s="48"/>
      <c r="D57" s="48"/>
      <c r="E57" s="53"/>
      <c r="F57" s="48"/>
      <c r="G57" s="77"/>
    </row>
    <row r="58" spans="1:7" x14ac:dyDescent="0.25">
      <c r="B58" s="77"/>
      <c r="C58" s="48"/>
      <c r="D58" s="48"/>
      <c r="E58" s="53"/>
      <c r="F58" s="48"/>
      <c r="G58" s="77"/>
    </row>
    <row r="59" spans="1:7" s="38" customFormat="1" ht="18.75" customHeight="1" x14ac:dyDescent="0.25">
      <c r="B59" s="101" t="s">
        <v>0</v>
      </c>
      <c r="C59" s="101"/>
      <c r="D59" s="101"/>
      <c r="E59" s="101"/>
      <c r="F59" s="101"/>
      <c r="G59" s="101"/>
    </row>
    <row r="60" spans="1:7" s="38" customFormat="1" ht="18.75" customHeight="1" x14ac:dyDescent="0.25">
      <c r="B60" s="101" t="s">
        <v>36</v>
      </c>
      <c r="C60" s="101"/>
      <c r="D60" s="101"/>
      <c r="E60" s="101"/>
      <c r="F60" s="101"/>
      <c r="G60" s="101"/>
    </row>
    <row r="61" spans="1:7" s="38" customFormat="1" ht="18.75" customHeight="1" x14ac:dyDescent="0.25">
      <c r="B61" s="101" t="str">
        <f>B4</f>
        <v>AS AT SEP 30, 2021</v>
      </c>
      <c r="C61" s="101"/>
      <c r="D61" s="101"/>
      <c r="E61" s="101"/>
      <c r="F61" s="101"/>
      <c r="G61" s="101"/>
    </row>
    <row r="62" spans="1:7" s="38" customFormat="1" ht="16.5" x14ac:dyDescent="0.25">
      <c r="A62" s="39"/>
      <c r="B62" s="53"/>
      <c r="C62" s="53"/>
      <c r="D62" s="53"/>
      <c r="E62" s="53"/>
      <c r="F62" s="53"/>
      <c r="G62" s="53"/>
    </row>
    <row r="63" spans="1:7" s="38" customFormat="1" ht="16.5" x14ac:dyDescent="0.25">
      <c r="A63" s="39"/>
      <c r="B63" s="53"/>
      <c r="C63" s="53"/>
      <c r="D63" s="53"/>
      <c r="E63" s="53"/>
      <c r="F63" s="53"/>
      <c r="G63" s="47" t="s">
        <v>3</v>
      </c>
    </row>
    <row r="64" spans="1:7" s="38" customFormat="1" ht="16.5" x14ac:dyDescent="0.25">
      <c r="A64" s="39"/>
      <c r="B64" s="53"/>
      <c r="C64" s="53"/>
      <c r="D64" s="53"/>
      <c r="E64" s="53"/>
      <c r="F64" s="53"/>
      <c r="G64" s="49">
        <f>G7</f>
        <v>44469</v>
      </c>
    </row>
    <row r="65" spans="2:7" x14ac:dyDescent="0.25">
      <c r="B65" s="57"/>
      <c r="C65" s="57"/>
      <c r="D65" s="57"/>
      <c r="E65" s="57"/>
      <c r="F65" s="48"/>
      <c r="G65" s="47">
        <f>G8</f>
        <v>2021</v>
      </c>
    </row>
    <row r="66" spans="2:7" x14ac:dyDescent="0.25">
      <c r="B66" s="48"/>
      <c r="C66" s="48"/>
      <c r="D66" s="48"/>
      <c r="E66" s="48"/>
      <c r="F66" s="55"/>
      <c r="G66" s="47" t="s">
        <v>5</v>
      </c>
    </row>
    <row r="67" spans="2:7" x14ac:dyDescent="0.25">
      <c r="B67" s="48"/>
      <c r="C67" s="48"/>
      <c r="D67" s="48"/>
      <c r="E67" s="48"/>
      <c r="F67" s="48"/>
      <c r="G67" s="57"/>
    </row>
    <row r="68" spans="2:7" x14ac:dyDescent="0.25">
      <c r="B68" s="48"/>
      <c r="C68" s="48"/>
      <c r="D68" s="48"/>
      <c r="E68" s="48"/>
      <c r="F68" s="48"/>
      <c r="G68" s="78"/>
    </row>
    <row r="69" spans="2:7" x14ac:dyDescent="0.25">
      <c r="B69" s="56" t="s">
        <v>37</v>
      </c>
      <c r="C69" s="48"/>
      <c r="D69" s="48"/>
      <c r="E69" s="48"/>
      <c r="F69" s="48"/>
      <c r="G69" s="79">
        <f>[4]NOTES!I158</f>
        <v>4278258.57</v>
      </c>
    </row>
    <row r="70" spans="2:7" x14ac:dyDescent="0.25">
      <c r="B70" s="56"/>
      <c r="C70" s="48"/>
      <c r="D70" s="48"/>
      <c r="E70" s="48"/>
      <c r="F70" s="48"/>
      <c r="G70" s="79"/>
    </row>
    <row r="71" spans="2:7" x14ac:dyDescent="0.25">
      <c r="B71" s="56" t="s">
        <v>38</v>
      </c>
      <c r="C71" s="48"/>
      <c r="D71" s="48"/>
      <c r="E71" s="48"/>
      <c r="F71" s="48"/>
      <c r="G71" s="79">
        <f>'[4]Capital Gain Working '!M172</f>
        <v>-4894812.3299999963</v>
      </c>
    </row>
    <row r="72" spans="2:7" x14ac:dyDescent="0.25">
      <c r="B72" s="56"/>
      <c r="C72" s="48"/>
      <c r="D72" s="48"/>
      <c r="E72" s="48"/>
      <c r="F72" s="48"/>
      <c r="G72" s="79"/>
    </row>
    <row r="73" spans="2:7" x14ac:dyDescent="0.25">
      <c r="B73" s="56" t="s">
        <v>39</v>
      </c>
      <c r="C73" s="48"/>
      <c r="D73" s="48"/>
      <c r="E73" s="48"/>
      <c r="F73" s="48"/>
      <c r="G73" s="79">
        <f>[4]NOTES!I170</f>
        <v>338725.93</v>
      </c>
    </row>
    <row r="74" spans="2:7" x14ac:dyDescent="0.25">
      <c r="B74" s="56"/>
      <c r="C74" s="48"/>
      <c r="D74" s="48"/>
      <c r="E74" s="48"/>
      <c r="F74" s="48"/>
      <c r="G74" s="79"/>
    </row>
    <row r="75" spans="2:7" x14ac:dyDescent="0.25">
      <c r="B75" s="56" t="s">
        <v>40</v>
      </c>
      <c r="C75" s="48"/>
      <c r="D75" s="48"/>
      <c r="E75" s="48"/>
      <c r="F75" s="48"/>
      <c r="G75" s="79">
        <f>[4]NOTES!I173</f>
        <v>248</v>
      </c>
    </row>
    <row r="76" spans="2:7" x14ac:dyDescent="0.25">
      <c r="B76" s="56"/>
      <c r="C76" s="48"/>
      <c r="D76" s="48"/>
      <c r="E76" s="48"/>
      <c r="F76" s="48"/>
      <c r="G76" s="79"/>
    </row>
    <row r="77" spans="2:7" x14ac:dyDescent="0.25">
      <c r="B77" s="56" t="s">
        <v>41</v>
      </c>
      <c r="C77" s="48"/>
      <c r="D77" s="48"/>
      <c r="E77" s="48"/>
      <c r="F77" s="48"/>
      <c r="G77" s="79">
        <f>[4]NOTES!I176</f>
        <v>283455.755</v>
      </c>
    </row>
    <row r="78" spans="2:7" x14ac:dyDescent="0.25">
      <c r="B78" s="56"/>
      <c r="C78" s="48"/>
      <c r="D78" s="48"/>
      <c r="E78" s="48"/>
      <c r="F78" s="48"/>
      <c r="G78" s="80"/>
    </row>
    <row r="79" spans="2:7" ht="20.100000000000001" customHeight="1" x14ac:dyDescent="0.25">
      <c r="B79" s="56"/>
      <c r="C79" s="48"/>
      <c r="D79" s="48"/>
      <c r="E79" s="48"/>
      <c r="F79" s="48"/>
      <c r="G79" s="79">
        <f>SUM(G69:G77)</f>
        <v>5875.9250000039465</v>
      </c>
    </row>
    <row r="80" spans="2:7" x14ac:dyDescent="0.25">
      <c r="B80" s="56" t="s">
        <v>33</v>
      </c>
      <c r="C80" s="48"/>
      <c r="D80" s="48"/>
      <c r="E80" s="48"/>
      <c r="F80" s="57"/>
      <c r="G80" s="78"/>
    </row>
    <row r="81" spans="2:8" x14ac:dyDescent="0.25">
      <c r="B81" s="48"/>
      <c r="C81" s="48"/>
      <c r="D81" s="48"/>
      <c r="E81" s="48"/>
      <c r="F81" s="48"/>
      <c r="G81" s="48"/>
    </row>
    <row r="82" spans="2:8" x14ac:dyDescent="0.25">
      <c r="B82" s="56"/>
      <c r="C82" s="48"/>
      <c r="D82" s="48"/>
      <c r="E82" s="48"/>
      <c r="F82" s="57"/>
      <c r="G82" s="78"/>
    </row>
    <row r="83" spans="2:8" ht="20.100000000000001" customHeight="1" x14ac:dyDescent="0.25">
      <c r="B83" s="56"/>
      <c r="C83" s="48"/>
      <c r="D83" s="48"/>
      <c r="E83" s="48"/>
      <c r="F83" s="57"/>
      <c r="G83" s="78"/>
    </row>
    <row r="84" spans="2:8" ht="21.75" customHeight="1" x14ac:dyDescent="0.25">
      <c r="B84" s="56" t="s">
        <v>42</v>
      </c>
      <c r="C84" s="48"/>
      <c r="D84" s="48"/>
      <c r="E84" s="48"/>
      <c r="F84" s="72"/>
      <c r="G84" s="82">
        <f>[4]NOTES!I227-G88</f>
        <v>5841881.3746296298</v>
      </c>
    </row>
    <row r="85" spans="2:8" x14ac:dyDescent="0.25">
      <c r="B85" s="56"/>
      <c r="C85" s="48"/>
      <c r="D85" s="48"/>
      <c r="E85" s="48"/>
      <c r="F85" s="48"/>
      <c r="G85" s="78"/>
    </row>
    <row r="86" spans="2:8" x14ac:dyDescent="0.25">
      <c r="B86" s="56" t="s">
        <v>43</v>
      </c>
      <c r="C86" s="48"/>
      <c r="D86" s="48"/>
      <c r="E86" s="48"/>
      <c r="F86" s="48"/>
      <c r="G86" s="78">
        <f>G79-G84</f>
        <v>-5836005.4496296262</v>
      </c>
    </row>
    <row r="87" spans="2:8" x14ac:dyDescent="0.25">
      <c r="B87" s="56"/>
      <c r="C87" s="48"/>
      <c r="D87" s="48"/>
      <c r="E87" s="48"/>
      <c r="F87" s="48"/>
      <c r="G87" s="78"/>
    </row>
    <row r="88" spans="2:8" x14ac:dyDescent="0.25">
      <c r="B88" s="56" t="s">
        <v>44</v>
      </c>
      <c r="C88" s="48"/>
      <c r="D88" s="48"/>
      <c r="E88" s="48"/>
      <c r="F88" s="48"/>
      <c r="G88" s="81">
        <f>[4]NOTES!I225</f>
        <v>74909.95</v>
      </c>
    </row>
    <row r="89" spans="2:8" x14ac:dyDescent="0.25">
      <c r="B89" s="56"/>
      <c r="C89" s="48"/>
      <c r="D89" s="48"/>
      <c r="E89" s="48"/>
      <c r="F89" s="48"/>
      <c r="G89" s="79"/>
    </row>
    <row r="90" spans="2:8" x14ac:dyDescent="0.25">
      <c r="B90" s="98" t="s">
        <v>45</v>
      </c>
      <c r="C90" s="99"/>
      <c r="D90" s="99"/>
      <c r="E90" s="99"/>
      <c r="F90" s="99"/>
      <c r="G90" s="79">
        <f>G86-G88</f>
        <v>-5910915.3996296264</v>
      </c>
    </row>
    <row r="91" spans="2:8" x14ac:dyDescent="0.25">
      <c r="B91" s="56"/>
      <c r="C91" s="48"/>
      <c r="D91" s="48"/>
      <c r="E91" s="48"/>
      <c r="F91" s="48"/>
      <c r="G91" s="79"/>
    </row>
    <row r="92" spans="2:8" x14ac:dyDescent="0.25">
      <c r="B92" s="56" t="s">
        <v>46</v>
      </c>
      <c r="C92" s="48"/>
      <c r="D92" s="48"/>
      <c r="E92" s="48"/>
      <c r="F92" s="48"/>
      <c r="G92" s="79">
        <v>-11367.84</v>
      </c>
      <c r="H92" s="20"/>
    </row>
    <row r="93" spans="2:8" x14ac:dyDescent="0.25">
      <c r="B93" s="56"/>
      <c r="C93" s="48"/>
      <c r="D93" s="48"/>
      <c r="E93" s="48"/>
      <c r="F93" s="48"/>
      <c r="G93" s="79"/>
    </row>
    <row r="94" spans="2:8" x14ac:dyDescent="0.25">
      <c r="B94" s="56"/>
      <c r="C94" s="48"/>
      <c r="D94" s="48"/>
      <c r="E94" s="48"/>
      <c r="F94" s="48"/>
      <c r="G94" s="79"/>
    </row>
    <row r="95" spans="2:8" ht="6" customHeight="1" x14ac:dyDescent="0.25">
      <c r="B95" s="56"/>
      <c r="C95" s="48"/>
      <c r="D95" s="48"/>
      <c r="E95" s="48"/>
      <c r="F95" s="48"/>
      <c r="G95" s="79"/>
    </row>
    <row r="96" spans="2:8" ht="15.75" thickBot="1" x14ac:dyDescent="0.3">
      <c r="B96" s="56" t="s">
        <v>47</v>
      </c>
      <c r="C96" s="48"/>
      <c r="D96" s="48"/>
      <c r="E96" s="48"/>
      <c r="F96" s="48"/>
      <c r="G96" s="83">
        <f>G90+G92</f>
        <v>-5922283.2396296263</v>
      </c>
    </row>
    <row r="97" spans="1:7" ht="15.75" thickTop="1" x14ac:dyDescent="0.25">
      <c r="B97" s="56"/>
      <c r="C97" s="48"/>
      <c r="D97" s="48"/>
      <c r="E97" s="48"/>
      <c r="F97" s="48"/>
      <c r="G97" s="48"/>
    </row>
    <row r="98" spans="1:7" x14ac:dyDescent="0.25">
      <c r="B98" s="48"/>
      <c r="C98" s="48"/>
      <c r="D98" s="48"/>
      <c r="E98" s="48"/>
      <c r="F98" s="48"/>
      <c r="G98" s="78"/>
    </row>
    <row r="99" spans="1:7" x14ac:dyDescent="0.25">
      <c r="B99" s="48"/>
      <c r="C99" s="48"/>
      <c r="D99" s="48"/>
      <c r="E99" s="48"/>
      <c r="F99" s="48"/>
      <c r="G99" s="78"/>
    </row>
    <row r="100" spans="1:7" ht="4.5" customHeight="1" x14ac:dyDescent="0.25">
      <c r="B100" s="48"/>
      <c r="C100" s="48"/>
      <c r="D100" s="48"/>
      <c r="E100" s="48"/>
      <c r="F100" s="48"/>
      <c r="G100" s="78"/>
    </row>
    <row r="101" spans="1:7" ht="15.75" x14ac:dyDescent="0.25">
      <c r="B101" s="37"/>
      <c r="E101" s="7"/>
      <c r="G101" s="37"/>
    </row>
    <row r="102" spans="1:7" ht="15.75" x14ac:dyDescent="0.25">
      <c r="B102" s="37"/>
      <c r="E102" s="7"/>
      <c r="G102" s="37"/>
    </row>
    <row r="103" spans="1:7" ht="15.75" x14ac:dyDescent="0.25">
      <c r="B103" s="37"/>
      <c r="E103" s="7"/>
      <c r="G103" s="37"/>
    </row>
    <row r="104" spans="1:7" ht="15.75" x14ac:dyDescent="0.25">
      <c r="B104" s="37"/>
      <c r="E104" s="7"/>
      <c r="G104" s="37"/>
    </row>
    <row r="105" spans="1:7" ht="15.75" x14ac:dyDescent="0.25">
      <c r="B105" s="37"/>
      <c r="E105" s="7"/>
      <c r="G105" s="37"/>
    </row>
    <row r="106" spans="1:7" ht="15.75" x14ac:dyDescent="0.25">
      <c r="B106" s="37"/>
      <c r="E106" s="7"/>
      <c r="G106" s="37"/>
    </row>
    <row r="107" spans="1:7" ht="15.75" x14ac:dyDescent="0.25">
      <c r="B107" s="37"/>
      <c r="E107" s="7"/>
      <c r="G107" s="37"/>
    </row>
    <row r="108" spans="1:7" ht="15.75" x14ac:dyDescent="0.25">
      <c r="B108" s="37"/>
      <c r="E108" s="7"/>
      <c r="G108" s="37"/>
    </row>
    <row r="109" spans="1:7" ht="15.75" x14ac:dyDescent="0.25">
      <c r="B109" s="37"/>
      <c r="E109" s="7"/>
      <c r="G109" s="37"/>
    </row>
    <row r="111" spans="1:7" ht="15.75" x14ac:dyDescent="0.25">
      <c r="A111" s="11"/>
      <c r="B111" s="11"/>
      <c r="C111" s="11"/>
      <c r="D111" s="11"/>
      <c r="E111" s="11"/>
      <c r="F111" s="11"/>
      <c r="G111" s="11"/>
    </row>
    <row r="112" spans="1:7" ht="15.75" x14ac:dyDescent="0.25">
      <c r="A112" s="11"/>
      <c r="B112" s="11"/>
      <c r="C112" s="11"/>
      <c r="D112" s="11"/>
      <c r="E112" s="11"/>
      <c r="F112" s="11"/>
      <c r="G112" s="11"/>
    </row>
    <row r="113" spans="1:7" ht="15.75" x14ac:dyDescent="0.25">
      <c r="A113" s="11"/>
      <c r="B113" s="11"/>
      <c r="C113" s="11"/>
      <c r="D113" s="11"/>
      <c r="E113" s="11"/>
      <c r="F113" s="11"/>
      <c r="G113" s="11"/>
    </row>
    <row r="114" spans="1:7" ht="15.75" x14ac:dyDescent="0.25">
      <c r="A114" s="11"/>
      <c r="B114" s="11"/>
      <c r="C114" s="11"/>
      <c r="D114" s="11"/>
      <c r="E114" s="11"/>
      <c r="F114" s="11"/>
      <c r="G114" s="11"/>
    </row>
    <row r="115" spans="1:7" ht="15.75" x14ac:dyDescent="0.25">
      <c r="A115" s="11"/>
      <c r="B115" s="11"/>
      <c r="C115" s="11"/>
      <c r="D115" s="11"/>
      <c r="E115" s="11"/>
      <c r="F115" s="11"/>
      <c r="G115" s="11"/>
    </row>
    <row r="116" spans="1:7" ht="15.75" x14ac:dyDescent="0.25">
      <c r="A116" s="11"/>
      <c r="B116" s="11"/>
      <c r="C116" s="11"/>
      <c r="D116" s="11"/>
      <c r="E116" s="11"/>
      <c r="F116" s="11"/>
      <c r="G116" s="11"/>
    </row>
    <row r="117" spans="1:7" ht="15.75" x14ac:dyDescent="0.25">
      <c r="A117" s="11"/>
      <c r="B117" s="11"/>
      <c r="C117" s="11"/>
      <c r="D117" s="11"/>
      <c r="E117" s="11"/>
      <c r="F117" s="11"/>
      <c r="G117" s="11"/>
    </row>
    <row r="118" spans="1:7" ht="15.75" x14ac:dyDescent="0.25">
      <c r="A118" s="11"/>
      <c r="B118" s="11"/>
      <c r="C118" s="11"/>
      <c r="D118" s="11"/>
      <c r="E118" s="11"/>
      <c r="F118" s="11"/>
      <c r="G118" s="11"/>
    </row>
    <row r="119" spans="1:7" ht="15.75" x14ac:dyDescent="0.25">
      <c r="A119" s="11"/>
      <c r="B119" s="11"/>
      <c r="C119" s="11"/>
      <c r="D119" s="11"/>
      <c r="E119" s="11"/>
      <c r="F119" s="11"/>
      <c r="G119" s="11"/>
    </row>
    <row r="120" spans="1:7" ht="15.75" x14ac:dyDescent="0.25">
      <c r="A120" s="11"/>
      <c r="B120" s="11"/>
      <c r="C120" s="11"/>
      <c r="D120" s="11"/>
      <c r="E120" s="11"/>
      <c r="F120" s="11"/>
      <c r="G120" s="11"/>
    </row>
    <row r="121" spans="1:7" ht="15.75" x14ac:dyDescent="0.25">
      <c r="A121" s="11"/>
      <c r="B121" s="11"/>
      <c r="C121" s="11"/>
      <c r="D121" s="11"/>
      <c r="E121" s="11"/>
      <c r="F121" s="11"/>
      <c r="G121" s="11"/>
    </row>
    <row r="122" spans="1:7" ht="15.75" x14ac:dyDescent="0.25">
      <c r="A122" s="11"/>
      <c r="B122" s="11"/>
      <c r="C122" s="11"/>
      <c r="D122" s="11"/>
      <c r="E122" s="11"/>
      <c r="F122" s="11"/>
      <c r="G122" s="11"/>
    </row>
    <row r="123" spans="1:7" ht="15.75" x14ac:dyDescent="0.25">
      <c r="A123" s="11"/>
      <c r="B123" s="11"/>
      <c r="C123" s="11"/>
      <c r="D123" s="11"/>
      <c r="E123" s="11"/>
      <c r="F123" s="11"/>
      <c r="G123" s="11"/>
    </row>
    <row r="124" spans="1:7" ht="15.75" x14ac:dyDescent="0.25">
      <c r="A124" s="11"/>
      <c r="B124" s="11"/>
      <c r="C124" s="11"/>
      <c r="D124" s="11"/>
      <c r="E124" s="11"/>
      <c r="F124" s="11"/>
      <c r="G124" s="11"/>
    </row>
    <row r="125" spans="1:7" ht="15.75" x14ac:dyDescent="0.25">
      <c r="A125" s="11"/>
      <c r="B125" s="11"/>
      <c r="C125" s="11"/>
      <c r="D125" s="11"/>
      <c r="E125" s="11"/>
      <c r="F125" s="11"/>
      <c r="G125" s="11"/>
    </row>
    <row r="126" spans="1:7" ht="15.75" x14ac:dyDescent="0.25">
      <c r="A126" s="11"/>
      <c r="B126" s="11"/>
      <c r="C126" s="11"/>
      <c r="D126" s="11"/>
      <c r="E126" s="11"/>
      <c r="F126" s="11"/>
      <c r="G126" s="11"/>
    </row>
    <row r="127" spans="1:7" ht="15.75" x14ac:dyDescent="0.25">
      <c r="A127" s="11"/>
      <c r="B127" s="11"/>
      <c r="C127" s="11"/>
      <c r="D127" s="11"/>
      <c r="E127" s="11"/>
      <c r="F127" s="11"/>
      <c r="G127" s="11"/>
    </row>
    <row r="128" spans="1:7" ht="15.75" x14ac:dyDescent="0.25">
      <c r="A128" s="11"/>
      <c r="B128" s="11"/>
      <c r="C128" s="11"/>
      <c r="D128" s="11"/>
      <c r="E128" s="11"/>
      <c r="F128" s="11"/>
      <c r="G128" s="11"/>
    </row>
    <row r="129" spans="1:7" ht="15.75" x14ac:dyDescent="0.25">
      <c r="A129" s="11"/>
      <c r="B129" s="11"/>
      <c r="C129" s="11"/>
      <c r="D129" s="11"/>
      <c r="E129" s="11"/>
      <c r="F129" s="11"/>
      <c r="G129" s="11"/>
    </row>
    <row r="130" spans="1:7" ht="15.75" x14ac:dyDescent="0.25">
      <c r="A130" s="11"/>
      <c r="B130" s="11"/>
      <c r="C130" s="11"/>
      <c r="D130" s="11"/>
      <c r="E130" s="11"/>
      <c r="F130" s="11"/>
      <c r="G130" s="11"/>
    </row>
    <row r="131" spans="1:7" ht="15.75" x14ac:dyDescent="0.25">
      <c r="A131" s="11"/>
      <c r="B131" s="11"/>
      <c r="C131" s="11"/>
      <c r="D131" s="11"/>
      <c r="E131" s="11"/>
      <c r="F131" s="11"/>
      <c r="G131" s="11"/>
    </row>
    <row r="132" spans="1:7" ht="15.75" x14ac:dyDescent="0.25">
      <c r="A132" s="11"/>
      <c r="B132" s="11"/>
      <c r="C132" s="11"/>
      <c r="D132" s="11"/>
      <c r="E132" s="11"/>
      <c r="F132" s="11"/>
      <c r="G132" s="11"/>
    </row>
    <row r="133" spans="1:7" ht="15.75" x14ac:dyDescent="0.25">
      <c r="A133" s="11"/>
      <c r="B133" s="11"/>
      <c r="C133" s="11"/>
      <c r="D133" s="11"/>
      <c r="E133" s="11"/>
      <c r="F133" s="11"/>
      <c r="G133" s="11"/>
    </row>
    <row r="134" spans="1:7" ht="15.75" x14ac:dyDescent="0.25">
      <c r="A134" s="11"/>
      <c r="B134" s="11"/>
      <c r="C134" s="11"/>
      <c r="D134" s="11"/>
      <c r="E134" s="11"/>
      <c r="F134" s="11"/>
      <c r="G134" s="11"/>
    </row>
    <row r="135" spans="1:7" ht="15.75" x14ac:dyDescent="0.25">
      <c r="A135" s="11"/>
      <c r="B135" s="11"/>
      <c r="C135" s="11"/>
      <c r="D135" s="11"/>
      <c r="E135" s="11"/>
      <c r="F135" s="11"/>
      <c r="G135" s="11"/>
    </row>
    <row r="136" spans="1:7" ht="15.75" x14ac:dyDescent="0.25">
      <c r="A136" s="11"/>
      <c r="B136" s="11"/>
      <c r="C136" s="11"/>
      <c r="D136" s="11"/>
      <c r="E136" s="11"/>
      <c r="F136" s="11"/>
      <c r="G136" s="11"/>
    </row>
    <row r="137" spans="1:7" ht="15.75" x14ac:dyDescent="0.25">
      <c r="A137" s="11"/>
      <c r="B137" s="11"/>
      <c r="C137" s="11"/>
      <c r="D137" s="11"/>
      <c r="E137" s="11"/>
      <c r="F137" s="11"/>
      <c r="G137" s="11"/>
    </row>
    <row r="138" spans="1:7" ht="15.75" x14ac:dyDescent="0.25">
      <c r="A138" s="11"/>
      <c r="B138" s="11"/>
      <c r="C138" s="11"/>
      <c r="D138" s="11"/>
      <c r="E138" s="11"/>
      <c r="F138" s="11"/>
      <c r="G138" s="11"/>
    </row>
    <row r="139" spans="1:7" ht="15.75" x14ac:dyDescent="0.25">
      <c r="A139" s="11"/>
      <c r="B139" s="11"/>
      <c r="C139" s="11"/>
      <c r="D139" s="11"/>
      <c r="E139" s="11"/>
      <c r="F139" s="11"/>
      <c r="G139" s="11"/>
    </row>
    <row r="140" spans="1:7" ht="15.75" x14ac:dyDescent="0.25">
      <c r="A140" s="11"/>
      <c r="B140" s="11"/>
      <c r="C140" s="11"/>
      <c r="D140" s="11"/>
      <c r="E140" s="11"/>
      <c r="F140" s="11"/>
      <c r="G140" s="11"/>
    </row>
    <row r="141" spans="1:7" ht="15.75" x14ac:dyDescent="0.25">
      <c r="A141" s="11"/>
      <c r="B141" s="11"/>
      <c r="C141" s="11"/>
      <c r="D141" s="11"/>
      <c r="E141" s="11"/>
      <c r="F141" s="11"/>
      <c r="G141" s="11"/>
    </row>
    <row r="142" spans="1:7" ht="15.75" x14ac:dyDescent="0.25">
      <c r="A142" s="11"/>
      <c r="B142" s="11"/>
      <c r="C142" s="11"/>
      <c r="D142" s="11"/>
      <c r="E142" s="11"/>
      <c r="F142" s="11"/>
      <c r="G142" s="11"/>
    </row>
    <row r="143" spans="1:7" ht="15.75" x14ac:dyDescent="0.25">
      <c r="A143" s="11"/>
      <c r="B143" s="11"/>
      <c r="C143" s="11"/>
      <c r="D143" s="11"/>
      <c r="E143" s="11"/>
      <c r="F143" s="11"/>
      <c r="G143" s="11"/>
    </row>
    <row r="144" spans="1:7" ht="15.75" x14ac:dyDescent="0.25">
      <c r="A144" s="11"/>
      <c r="B144" s="11"/>
      <c r="C144" s="11"/>
      <c r="D144" s="11"/>
      <c r="E144" s="11"/>
      <c r="F144" s="11"/>
      <c r="G144" s="11"/>
    </row>
    <row r="145" spans="1:7" ht="15.75" x14ac:dyDescent="0.25">
      <c r="A145" s="11"/>
      <c r="B145" s="11"/>
      <c r="C145" s="11"/>
      <c r="D145" s="11"/>
      <c r="E145" s="11"/>
      <c r="F145" s="11"/>
      <c r="G145" s="11"/>
    </row>
    <row r="146" spans="1:7" ht="15.75" x14ac:dyDescent="0.25">
      <c r="A146" s="11"/>
      <c r="B146" s="11"/>
      <c r="C146" s="11"/>
      <c r="D146" s="11"/>
      <c r="E146" s="11"/>
      <c r="F146" s="11"/>
      <c r="G146" s="11"/>
    </row>
    <row r="147" spans="1:7" ht="15.75" x14ac:dyDescent="0.25">
      <c r="A147" s="11"/>
      <c r="B147" s="11"/>
      <c r="C147" s="11"/>
      <c r="D147" s="11"/>
      <c r="E147" s="11"/>
      <c r="F147" s="11"/>
      <c r="G147" s="11"/>
    </row>
    <row r="148" spans="1:7" ht="15.75" x14ac:dyDescent="0.25">
      <c r="A148" s="11"/>
      <c r="B148" s="11"/>
      <c r="C148" s="11"/>
      <c r="D148" s="11"/>
      <c r="E148" s="11"/>
      <c r="F148" s="11"/>
      <c r="G148" s="11"/>
    </row>
    <row r="149" spans="1:7" ht="15.75" x14ac:dyDescent="0.25">
      <c r="A149" s="11"/>
      <c r="B149" s="11"/>
      <c r="C149" s="11"/>
      <c r="D149" s="11"/>
      <c r="E149" s="11"/>
      <c r="F149" s="11"/>
      <c r="G149" s="11"/>
    </row>
    <row r="150" spans="1:7" ht="15.75" x14ac:dyDescent="0.25">
      <c r="A150" s="11"/>
      <c r="B150" s="11"/>
      <c r="C150" s="11"/>
      <c r="D150" s="11"/>
      <c r="E150" s="11"/>
      <c r="F150" s="11"/>
      <c r="G150" s="11"/>
    </row>
    <row r="151" spans="1:7" ht="15.75" x14ac:dyDescent="0.25">
      <c r="A151" s="11"/>
      <c r="B151" s="11"/>
      <c r="C151" s="11"/>
      <c r="D151" s="11"/>
      <c r="E151" s="11"/>
      <c r="F151" s="11"/>
      <c r="G151" s="11"/>
    </row>
    <row r="152" spans="1:7" ht="15.75" x14ac:dyDescent="0.25">
      <c r="A152" s="11"/>
      <c r="B152" s="11"/>
      <c r="C152" s="11"/>
      <c r="D152" s="11"/>
      <c r="E152" s="11"/>
      <c r="F152" s="11"/>
      <c r="G152" s="11"/>
    </row>
    <row r="153" spans="1:7" ht="15.75" x14ac:dyDescent="0.25">
      <c r="A153" s="11"/>
      <c r="B153" s="11"/>
      <c r="C153" s="11"/>
      <c r="D153" s="11"/>
      <c r="E153" s="11"/>
      <c r="F153" s="11"/>
      <c r="G153" s="11"/>
    </row>
    <row r="154" spans="1:7" ht="15.75" x14ac:dyDescent="0.25">
      <c r="A154" s="11"/>
      <c r="B154" s="11"/>
      <c r="C154" s="11"/>
      <c r="D154" s="11"/>
      <c r="E154" s="11"/>
      <c r="F154" s="11"/>
      <c r="G154" s="11"/>
    </row>
  </sheetData>
  <sheetProtection algorithmName="SHA-512" hashValue="GeJH9QqZw2vTZcwQ/nr1z2Rrb2dWVIcGbTuFuE2YZA0LV8XH0kMbejvDdEobAuOPm3/o2rjoqB4lSaht6sPQ5w==" saltValue="RVbcMolb1jhD533VkcnrbQ==" spinCount="100000" sheet="1" formatCells="0" formatColumns="0" formatRows="0" insertColumns="0" insertRows="0" insertHyperlinks="0" deleteColumns="0" deleteRows="0" sort="0" autoFilter="0" pivotTables="0"/>
  <mergeCells count="6">
    <mergeCell ref="B59:G59"/>
    <mergeCell ref="B2:G2"/>
    <mergeCell ref="B3:G3"/>
    <mergeCell ref="B4:G4"/>
    <mergeCell ref="B60:G60"/>
    <mergeCell ref="B61:G6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CC52-788F-4B67-AF02-85D6A33B97F0}">
  <dimension ref="A2:L154"/>
  <sheetViews>
    <sheetView showGridLines="0" zoomScale="90" zoomScaleNormal="90" workbookViewId="0">
      <selection activeCell="A102" sqref="A102:XFD112"/>
    </sheetView>
  </sheetViews>
  <sheetFormatPr defaultRowHeight="15" x14ac:dyDescent="0.25"/>
  <cols>
    <col min="1" max="1" width="5.42578125" customWidth="1"/>
    <col min="4" max="4" width="7.42578125" customWidth="1"/>
    <col min="5" max="5" width="12" customWidth="1"/>
    <col min="6" max="6" width="28.5703125" customWidth="1"/>
    <col min="7" max="7" width="16" bestFit="1" customWidth="1"/>
    <col min="8" max="8" width="13.42578125" bestFit="1" customWidth="1"/>
    <col min="9" max="9" width="11.5703125" bestFit="1" customWidth="1"/>
    <col min="11" max="11" width="12.7109375" customWidth="1"/>
  </cols>
  <sheetData>
    <row r="2" spans="2:7" ht="18.75" x14ac:dyDescent="0.3">
      <c r="B2" s="100" t="s">
        <v>0</v>
      </c>
      <c r="C2" s="100"/>
      <c r="D2" s="100"/>
      <c r="E2" s="100"/>
      <c r="F2" s="100"/>
      <c r="G2" s="100"/>
    </row>
    <row r="3" spans="2:7" ht="18.75" x14ac:dyDescent="0.3">
      <c r="B3" s="100" t="s">
        <v>1</v>
      </c>
      <c r="C3" s="100"/>
      <c r="D3" s="100"/>
      <c r="E3" s="100"/>
      <c r="F3" s="100"/>
      <c r="G3" s="100"/>
    </row>
    <row r="4" spans="2:7" ht="18.75" x14ac:dyDescent="0.3">
      <c r="B4" s="100" t="s">
        <v>53</v>
      </c>
      <c r="C4" s="100"/>
      <c r="D4" s="100"/>
      <c r="E4" s="100"/>
      <c r="F4" s="100"/>
      <c r="G4" s="100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47" t="s">
        <v>3</v>
      </c>
    </row>
    <row r="7" spans="2:7" x14ac:dyDescent="0.25">
      <c r="B7" s="1"/>
      <c r="C7" s="1"/>
      <c r="D7" s="1"/>
      <c r="E7" s="1"/>
      <c r="F7" s="1"/>
      <c r="G7" s="49">
        <v>44651</v>
      </c>
    </row>
    <row r="8" spans="2:7" x14ac:dyDescent="0.25">
      <c r="F8" s="48"/>
      <c r="G8" s="47">
        <v>2022</v>
      </c>
    </row>
    <row r="9" spans="2:7" x14ac:dyDescent="0.25">
      <c r="B9" s="50" t="s">
        <v>4</v>
      </c>
      <c r="C9" s="51"/>
      <c r="D9" s="51"/>
      <c r="E9" s="52"/>
      <c r="F9" s="48"/>
      <c r="G9" s="47" t="s">
        <v>58</v>
      </c>
    </row>
    <row r="10" spans="2:7" x14ac:dyDescent="0.25">
      <c r="B10" s="54"/>
      <c r="C10" s="55"/>
      <c r="D10" s="55"/>
      <c r="E10" s="55"/>
      <c r="F10" s="55"/>
      <c r="G10" s="47" t="s">
        <v>5</v>
      </c>
    </row>
    <row r="11" spans="2:7" x14ac:dyDescent="0.25">
      <c r="B11" s="56" t="s">
        <v>6</v>
      </c>
      <c r="C11" s="48"/>
      <c r="D11" s="48"/>
      <c r="E11" s="48"/>
      <c r="F11" s="48"/>
      <c r="G11" s="48"/>
    </row>
    <row r="12" spans="2:7" ht="15.75" thickBot="1" x14ac:dyDescent="0.3">
      <c r="B12" s="56" t="s">
        <v>7</v>
      </c>
      <c r="C12" s="48"/>
      <c r="D12" s="48"/>
      <c r="E12" s="48"/>
      <c r="F12" s="57"/>
      <c r="G12" s="58">
        <v>300000000</v>
      </c>
    </row>
    <row r="13" spans="2:7" ht="3.75" customHeight="1" thickTop="1" x14ac:dyDescent="0.25">
      <c r="B13" s="56"/>
      <c r="C13" s="48"/>
      <c r="D13" s="48"/>
      <c r="E13" s="48"/>
      <c r="F13" s="57"/>
      <c r="G13" s="59"/>
    </row>
    <row r="14" spans="2:7" x14ac:dyDescent="0.25">
      <c r="B14" s="48"/>
      <c r="C14" s="48"/>
      <c r="D14" s="48"/>
      <c r="E14" s="48"/>
      <c r="F14" s="57"/>
      <c r="G14" s="61"/>
    </row>
    <row r="15" spans="2:7" x14ac:dyDescent="0.25">
      <c r="B15" s="56" t="s">
        <v>8</v>
      </c>
      <c r="C15" s="48"/>
      <c r="D15" s="48"/>
      <c r="E15" s="48"/>
      <c r="F15" s="57"/>
      <c r="G15" s="62">
        <f>[5]NOTES!I11</f>
        <v>70434993</v>
      </c>
    </row>
    <row r="16" spans="2:7" ht="3" customHeight="1" x14ac:dyDescent="0.25">
      <c r="B16" s="56"/>
      <c r="C16" s="48"/>
      <c r="D16" s="48"/>
      <c r="E16" s="48"/>
      <c r="F16" s="57"/>
      <c r="G16" s="62"/>
    </row>
    <row r="17" spans="2:11" x14ac:dyDescent="0.25">
      <c r="B17" s="56" t="s">
        <v>9</v>
      </c>
      <c r="C17" s="48"/>
      <c r="D17" s="48"/>
      <c r="E17" s="48"/>
      <c r="F17" s="57"/>
      <c r="G17" s="62">
        <f>[5]NOTES!I14</f>
        <v>51000000</v>
      </c>
      <c r="K17" s="20"/>
    </row>
    <row r="18" spans="2:11" ht="5.25" customHeight="1" x14ac:dyDescent="0.25">
      <c r="B18" s="56"/>
      <c r="C18" s="48"/>
      <c r="D18" s="48"/>
      <c r="E18" s="48"/>
      <c r="F18" s="57"/>
      <c r="G18" s="62"/>
    </row>
    <row r="19" spans="2:11" ht="16.5" customHeight="1" x14ac:dyDescent="0.25">
      <c r="B19" s="56" t="s">
        <v>11</v>
      </c>
      <c r="C19" s="48"/>
      <c r="D19" s="48"/>
      <c r="E19" s="48"/>
      <c r="F19" s="57"/>
      <c r="G19" s="62">
        <v>0</v>
      </c>
    </row>
    <row r="20" spans="2:11" ht="17.25" customHeight="1" x14ac:dyDescent="0.25">
      <c r="B20" s="56" t="s">
        <v>12</v>
      </c>
      <c r="C20" s="48"/>
      <c r="D20" s="48"/>
      <c r="E20" s="48"/>
      <c r="F20" s="57"/>
      <c r="G20" s="62">
        <f>G91</f>
        <v>-26725991.369444445</v>
      </c>
    </row>
    <row r="21" spans="2:11" ht="16.5" customHeight="1" x14ac:dyDescent="0.25">
      <c r="B21" s="56" t="s">
        <v>13</v>
      </c>
      <c r="C21" s="48"/>
      <c r="D21" s="48"/>
      <c r="E21" s="48"/>
      <c r="F21" s="57"/>
      <c r="G21" s="63">
        <f>G93</f>
        <v>-2010558</v>
      </c>
    </row>
    <row r="22" spans="2:11" x14ac:dyDescent="0.25">
      <c r="B22" s="56" t="s">
        <v>14</v>
      </c>
      <c r="C22" s="48"/>
      <c r="D22" s="48"/>
      <c r="E22" s="48"/>
      <c r="F22" s="57"/>
      <c r="G22" s="60">
        <f>SUM(G15:G21)</f>
        <v>92698443.630555555</v>
      </c>
    </row>
    <row r="23" spans="2:11" x14ac:dyDescent="0.25">
      <c r="B23" s="56"/>
      <c r="C23" s="48"/>
      <c r="D23" s="55"/>
      <c r="E23" s="48"/>
      <c r="F23" s="57"/>
      <c r="G23" s="64"/>
    </row>
    <row r="24" spans="2:11" x14ac:dyDescent="0.25">
      <c r="B24" s="50" t="s">
        <v>15</v>
      </c>
      <c r="C24" s="65"/>
      <c r="D24" s="52"/>
      <c r="E24" s="65"/>
      <c r="F24" s="57"/>
      <c r="G24" s="64"/>
    </row>
    <row r="25" spans="2:11" x14ac:dyDescent="0.25">
      <c r="B25" s="56" t="s">
        <v>16</v>
      </c>
      <c r="C25" s="48"/>
      <c r="D25" s="55"/>
      <c r="E25" s="48"/>
      <c r="F25" s="57"/>
      <c r="G25" s="60">
        <f>[5]NOTES!I17</f>
        <v>0</v>
      </c>
    </row>
    <row r="26" spans="2:11" x14ac:dyDescent="0.25">
      <c r="B26" s="56" t="s">
        <v>17</v>
      </c>
      <c r="C26" s="48"/>
      <c r="D26" s="48"/>
      <c r="E26" s="48"/>
      <c r="F26" s="48"/>
      <c r="G26" s="60">
        <f>[5]NOTES!I20</f>
        <v>0</v>
      </c>
    </row>
    <row r="27" spans="2:11" x14ac:dyDescent="0.25">
      <c r="B27" s="56" t="s">
        <v>18</v>
      </c>
      <c r="C27" s="48"/>
      <c r="D27" s="55"/>
      <c r="E27" s="48"/>
      <c r="F27" s="57"/>
      <c r="G27" s="60"/>
    </row>
    <row r="28" spans="2:11" x14ac:dyDescent="0.25">
      <c r="B28" s="56"/>
      <c r="C28" s="48"/>
      <c r="D28" s="55"/>
      <c r="E28" s="48"/>
      <c r="F28" s="57"/>
      <c r="G28" s="64"/>
    </row>
    <row r="29" spans="2:11" x14ac:dyDescent="0.25">
      <c r="B29" s="50" t="s">
        <v>19</v>
      </c>
      <c r="C29" s="65"/>
      <c r="D29" s="65"/>
      <c r="E29" s="48"/>
      <c r="F29" s="57"/>
      <c r="G29" s="66"/>
    </row>
    <row r="30" spans="2:11" x14ac:dyDescent="0.25">
      <c r="B30" s="56"/>
      <c r="C30" s="48"/>
      <c r="D30" s="48"/>
      <c r="E30" s="48"/>
      <c r="F30" s="57"/>
      <c r="G30" s="66"/>
    </row>
    <row r="31" spans="2:11" x14ac:dyDescent="0.25">
      <c r="B31" s="56" t="s">
        <v>20</v>
      </c>
      <c r="C31" s="48"/>
      <c r="D31" s="48"/>
      <c r="E31" s="48"/>
      <c r="F31" s="57"/>
      <c r="G31" s="67">
        <f>[5]NOTES!I24</f>
        <v>0</v>
      </c>
      <c r="K31" s="20"/>
    </row>
    <row r="32" spans="2:11" x14ac:dyDescent="0.25">
      <c r="B32" s="56" t="s">
        <v>21</v>
      </c>
      <c r="C32" s="48"/>
      <c r="D32" s="48"/>
      <c r="E32" s="48"/>
      <c r="F32" s="57"/>
      <c r="G32" s="69">
        <f>[5]NOTES!I42</f>
        <v>33938135.350000001</v>
      </c>
    </row>
    <row r="33" spans="2:12" x14ac:dyDescent="0.25">
      <c r="B33" s="56"/>
      <c r="C33" s="48"/>
      <c r="D33" s="48"/>
      <c r="E33" s="48"/>
      <c r="F33" s="57"/>
      <c r="G33" s="68">
        <f>SUM(G31:G32)</f>
        <v>33938135.350000001</v>
      </c>
    </row>
    <row r="34" spans="2:12" ht="6.75" hidden="1" customHeight="1" x14ac:dyDescent="0.25">
      <c r="B34" s="56"/>
      <c r="C34" s="48"/>
      <c r="D34" s="48"/>
      <c r="E34" s="48"/>
      <c r="F34" s="57"/>
      <c r="G34" s="66"/>
    </row>
    <row r="35" spans="2:12" x14ac:dyDescent="0.25">
      <c r="B35" s="56"/>
      <c r="C35" s="48"/>
      <c r="D35" s="48"/>
      <c r="E35" s="48"/>
      <c r="F35" s="57"/>
      <c r="G35" s="66"/>
    </row>
    <row r="36" spans="2:12" ht="15.75" thickBot="1" x14ac:dyDescent="0.3">
      <c r="B36" s="56"/>
      <c r="C36" s="48"/>
      <c r="D36" s="48"/>
      <c r="E36" s="48"/>
      <c r="F36" s="57"/>
      <c r="G36" s="70">
        <f>G33+G27+G25+G22+G26</f>
        <v>126636578.98055556</v>
      </c>
      <c r="H36" s="20"/>
      <c r="L36" s="31"/>
    </row>
    <row r="37" spans="2:12" ht="15.75" thickTop="1" x14ac:dyDescent="0.25">
      <c r="B37" s="56"/>
      <c r="C37" s="48"/>
      <c r="D37" s="48"/>
      <c r="E37" s="48"/>
      <c r="F37" s="57"/>
      <c r="G37" s="66"/>
    </row>
    <row r="38" spans="2:12" x14ac:dyDescent="0.25">
      <c r="B38" s="54" t="s">
        <v>23</v>
      </c>
      <c r="C38" s="48"/>
      <c r="D38" s="48"/>
      <c r="E38" s="48"/>
      <c r="F38" s="57"/>
      <c r="G38" s="59"/>
    </row>
    <row r="39" spans="2:12" x14ac:dyDescent="0.25">
      <c r="B39" s="56"/>
      <c r="C39" s="48"/>
      <c r="D39" s="48"/>
      <c r="E39" s="48"/>
      <c r="F39" s="57"/>
      <c r="G39" s="59"/>
      <c r="J39" s="20"/>
    </row>
    <row r="40" spans="2:12" x14ac:dyDescent="0.25">
      <c r="B40" s="50" t="s">
        <v>24</v>
      </c>
      <c r="C40" s="65"/>
      <c r="D40" s="48"/>
      <c r="E40" s="48"/>
      <c r="F40" s="57"/>
      <c r="G40" s="59"/>
      <c r="J40" s="20"/>
      <c r="K40" s="20"/>
    </row>
    <row r="41" spans="2:12" x14ac:dyDescent="0.25">
      <c r="B41" s="54"/>
      <c r="C41" s="48"/>
      <c r="D41" s="48"/>
      <c r="E41" s="48"/>
      <c r="F41" s="57"/>
      <c r="G41" s="59"/>
      <c r="I41" s="20"/>
    </row>
    <row r="42" spans="2:12" x14ac:dyDescent="0.25">
      <c r="B42" s="56" t="s">
        <v>25</v>
      </c>
      <c r="C42" s="48"/>
      <c r="D42" s="48"/>
      <c r="E42" s="48"/>
      <c r="F42" s="57"/>
      <c r="G42" s="71">
        <f>[5]NOTES!K60-[5]NOTES!K56</f>
        <v>1260950.0416666702</v>
      </c>
    </row>
    <row r="43" spans="2:12" x14ac:dyDescent="0.25">
      <c r="B43" s="56" t="s">
        <v>26</v>
      </c>
      <c r="C43" s="48"/>
      <c r="D43" s="48"/>
      <c r="E43" s="48"/>
      <c r="F43" s="72"/>
      <c r="G43" s="60">
        <f>[5]NOTES!I68</f>
        <v>3605604.1666666665</v>
      </c>
      <c r="H43" s="20"/>
      <c r="I43" t="s">
        <v>33</v>
      </c>
    </row>
    <row r="44" spans="2:12" x14ac:dyDescent="0.25">
      <c r="B44" s="56" t="s">
        <v>27</v>
      </c>
      <c r="C44" s="48"/>
      <c r="D44" s="48"/>
      <c r="E44" s="48"/>
      <c r="F44" s="48"/>
      <c r="G44" s="60">
        <f>[5]NOTES!I70</f>
        <v>24121439</v>
      </c>
      <c r="H44" s="20"/>
    </row>
    <row r="45" spans="2:12" x14ac:dyDescent="0.25">
      <c r="B45" s="56" t="s">
        <v>28</v>
      </c>
      <c r="C45" s="48"/>
      <c r="D45" s="48"/>
      <c r="E45" s="48"/>
      <c r="F45" s="48"/>
      <c r="G45" s="60">
        <f>[5]NOTES!I78</f>
        <v>1302000</v>
      </c>
      <c r="K45" s="31"/>
    </row>
    <row r="46" spans="2:12" x14ac:dyDescent="0.25">
      <c r="B46" s="56"/>
      <c r="C46" s="48"/>
      <c r="D46" s="48"/>
      <c r="E46" s="48"/>
      <c r="F46" s="48"/>
      <c r="G46" s="60"/>
      <c r="K46" s="31"/>
    </row>
    <row r="47" spans="2:12" x14ac:dyDescent="0.25">
      <c r="B47" s="50" t="s">
        <v>29</v>
      </c>
      <c r="C47" s="65"/>
      <c r="D47" s="65"/>
      <c r="E47" s="48"/>
      <c r="F47" s="48"/>
      <c r="G47" s="59"/>
      <c r="J47" s="20"/>
    </row>
    <row r="48" spans="2:12" x14ac:dyDescent="0.25">
      <c r="B48" s="54"/>
      <c r="C48" s="48"/>
      <c r="D48" s="48"/>
      <c r="E48" s="48"/>
      <c r="F48" s="48"/>
      <c r="G48" s="73"/>
      <c r="K48" s="20"/>
    </row>
    <row r="49" spans="1:7" x14ac:dyDescent="0.25">
      <c r="B49" s="56" t="s">
        <v>30</v>
      </c>
      <c r="C49" s="48"/>
      <c r="D49" s="48"/>
      <c r="E49" s="48"/>
      <c r="F49" s="48"/>
      <c r="G49" s="74">
        <f>[5]NOTES!I82+[5]NOTES!I90</f>
        <v>10911376.130000001</v>
      </c>
    </row>
    <row r="50" spans="1:7" x14ac:dyDescent="0.25">
      <c r="B50" s="56" t="s">
        <v>31</v>
      </c>
      <c r="C50" s="48"/>
      <c r="D50" s="48"/>
      <c r="E50" s="48"/>
      <c r="F50" s="48"/>
      <c r="G50" s="62">
        <f>[5]NOTES!I108</f>
        <v>4067269.84</v>
      </c>
    </row>
    <row r="51" spans="1:7" x14ac:dyDescent="0.25">
      <c r="B51" s="56" t="s">
        <v>32</v>
      </c>
      <c r="C51" s="48"/>
      <c r="D51" s="48"/>
      <c r="E51" s="48"/>
      <c r="F51" s="48"/>
      <c r="G51" s="62">
        <f>[5]NOTES!I136</f>
        <v>30598119.940000001</v>
      </c>
    </row>
    <row r="52" spans="1:7" x14ac:dyDescent="0.25">
      <c r="B52" s="56" t="s">
        <v>34</v>
      </c>
      <c r="C52" s="48"/>
      <c r="D52" s="48"/>
      <c r="E52" s="48"/>
      <c r="F52" s="48"/>
      <c r="G52" s="62">
        <f>[5]NOTES!I152</f>
        <v>50769819.469999999</v>
      </c>
    </row>
    <row r="53" spans="1:7" x14ac:dyDescent="0.25">
      <c r="B53" s="56" t="s">
        <v>35</v>
      </c>
      <c r="C53" s="48"/>
      <c r="D53" s="48"/>
      <c r="E53" s="48"/>
      <c r="F53" s="48"/>
      <c r="G53" s="63">
        <v>0</v>
      </c>
    </row>
    <row r="54" spans="1:7" ht="21" customHeight="1" x14ac:dyDescent="0.25">
      <c r="B54" s="56"/>
      <c r="C54" s="48"/>
      <c r="D54" s="48"/>
      <c r="E54" s="48"/>
      <c r="F54" s="57"/>
      <c r="G54" s="60">
        <f>SUM(G49:G53)</f>
        <v>96346585.379999995</v>
      </c>
    </row>
    <row r="55" spans="1:7" ht="15.75" thickBot="1" x14ac:dyDescent="0.3">
      <c r="B55" s="48"/>
      <c r="C55" s="48"/>
      <c r="D55" s="48"/>
      <c r="E55" s="48"/>
      <c r="F55" s="48"/>
      <c r="G55" s="75">
        <f>G42+G43+G45+G54+G44</f>
        <v>126636578.58833334</v>
      </c>
    </row>
    <row r="56" spans="1:7" ht="15.75" thickTop="1" x14ac:dyDescent="0.25">
      <c r="B56" s="48"/>
      <c r="C56" s="48"/>
      <c r="D56" s="48"/>
      <c r="E56" s="48"/>
      <c r="F56" s="48" t="s">
        <v>52</v>
      </c>
      <c r="G56" s="76"/>
    </row>
    <row r="57" spans="1:7" x14ac:dyDescent="0.25">
      <c r="B57" s="48"/>
      <c r="C57" s="48"/>
      <c r="D57" s="48"/>
      <c r="E57" s="48"/>
      <c r="F57" s="48"/>
      <c r="G57" s="71"/>
    </row>
    <row r="58" spans="1:7" ht="20.100000000000001" customHeight="1" x14ac:dyDescent="0.25">
      <c r="B58" s="77"/>
      <c r="C58" s="48"/>
      <c r="D58" s="48"/>
      <c r="E58" s="53"/>
      <c r="F58" s="48"/>
      <c r="G58" s="77"/>
    </row>
    <row r="59" spans="1:7" x14ac:dyDescent="0.25">
      <c r="B59" s="77"/>
      <c r="C59" s="48"/>
      <c r="D59" s="48"/>
      <c r="E59" s="53"/>
      <c r="F59" s="48"/>
      <c r="G59" s="77"/>
    </row>
    <row r="60" spans="1:7" s="38" customFormat="1" ht="18.75" customHeight="1" x14ac:dyDescent="0.25">
      <c r="B60" s="101" t="s">
        <v>0</v>
      </c>
      <c r="C60" s="101"/>
      <c r="D60" s="101"/>
      <c r="E60" s="101"/>
      <c r="F60" s="101"/>
      <c r="G60" s="101"/>
    </row>
    <row r="61" spans="1:7" s="38" customFormat="1" ht="18.75" customHeight="1" x14ac:dyDescent="0.25">
      <c r="B61" s="101" t="s">
        <v>36</v>
      </c>
      <c r="C61" s="101"/>
      <c r="D61" s="101"/>
      <c r="E61" s="101"/>
      <c r="F61" s="101"/>
      <c r="G61" s="101"/>
    </row>
    <row r="62" spans="1:7" s="38" customFormat="1" ht="18.75" customHeight="1" x14ac:dyDescent="0.25">
      <c r="B62" s="101" t="str">
        <f>B4</f>
        <v>AS AT Mar 31, 2022</v>
      </c>
      <c r="C62" s="101"/>
      <c r="D62" s="101"/>
      <c r="E62" s="101"/>
      <c r="F62" s="101"/>
      <c r="G62" s="101"/>
    </row>
    <row r="63" spans="1:7" s="38" customFormat="1" ht="16.5" x14ac:dyDescent="0.25">
      <c r="A63" s="39"/>
      <c r="B63" s="53"/>
      <c r="C63" s="53"/>
      <c r="D63" s="53"/>
      <c r="E63" s="53"/>
      <c r="F63" s="53"/>
      <c r="G63" s="53"/>
    </row>
    <row r="64" spans="1:7" s="38" customFormat="1" ht="16.5" x14ac:dyDescent="0.25">
      <c r="A64" s="39"/>
      <c r="B64" s="53"/>
      <c r="C64" s="53"/>
      <c r="D64" s="53"/>
      <c r="E64" s="53"/>
      <c r="F64" s="53"/>
      <c r="G64" s="47" t="s">
        <v>3</v>
      </c>
    </row>
    <row r="65" spans="1:7" s="38" customFormat="1" ht="16.5" x14ac:dyDescent="0.25">
      <c r="A65" s="39"/>
      <c r="B65" s="53"/>
      <c r="C65" s="53"/>
      <c r="D65" s="53"/>
      <c r="E65" s="53"/>
      <c r="F65" s="53"/>
      <c r="G65" s="49">
        <f>G7</f>
        <v>44651</v>
      </c>
    </row>
    <row r="66" spans="1:7" x14ac:dyDescent="0.25">
      <c r="B66" s="57"/>
      <c r="C66" s="57"/>
      <c r="D66" s="57"/>
      <c r="E66" s="57"/>
      <c r="F66" s="48"/>
      <c r="G66" s="47">
        <f>G8</f>
        <v>2022</v>
      </c>
    </row>
    <row r="67" spans="1:7" x14ac:dyDescent="0.25">
      <c r="B67" s="48"/>
      <c r="C67" s="48"/>
      <c r="D67" s="48"/>
      <c r="E67" s="48"/>
      <c r="F67" s="55"/>
      <c r="G67" s="47" t="s">
        <v>5</v>
      </c>
    </row>
    <row r="68" spans="1:7" x14ac:dyDescent="0.25">
      <c r="B68" s="48"/>
      <c r="C68" s="48"/>
      <c r="D68" s="48"/>
      <c r="E68" s="48"/>
      <c r="F68" s="48"/>
      <c r="G68" s="57"/>
    </row>
    <row r="69" spans="1:7" x14ac:dyDescent="0.25">
      <c r="B69" s="48"/>
      <c r="C69" s="48"/>
      <c r="D69" s="48"/>
      <c r="E69" s="48"/>
      <c r="F69" s="48"/>
      <c r="G69" s="78"/>
    </row>
    <row r="70" spans="1:7" x14ac:dyDescent="0.25">
      <c r="B70" s="56" t="s">
        <v>37</v>
      </c>
      <c r="C70" s="48"/>
      <c r="D70" s="48"/>
      <c r="E70" s="48"/>
      <c r="F70" s="48"/>
      <c r="G70" s="79">
        <f>[5]NOTES!I159</f>
        <v>9936733.4100000001</v>
      </c>
    </row>
    <row r="71" spans="1:7" x14ac:dyDescent="0.25">
      <c r="B71" s="56"/>
      <c r="C71" s="48"/>
      <c r="D71" s="48"/>
      <c r="E71" s="48"/>
      <c r="F71" s="48"/>
      <c r="G71" s="79"/>
    </row>
    <row r="72" spans="1:7" x14ac:dyDescent="0.25">
      <c r="B72" s="56" t="s">
        <v>38</v>
      </c>
      <c r="C72" s="48"/>
      <c r="D72" s="48"/>
      <c r="E72" s="48"/>
      <c r="F72" s="48"/>
      <c r="G72" s="79">
        <f>'[5]Capital Gain Working '!M172</f>
        <v>-21527227.699999999</v>
      </c>
    </row>
    <row r="73" spans="1:7" x14ac:dyDescent="0.25">
      <c r="B73" s="56"/>
      <c r="C73" s="48"/>
      <c r="D73" s="48"/>
      <c r="E73" s="48"/>
      <c r="F73" s="48"/>
      <c r="G73" s="79"/>
    </row>
    <row r="74" spans="1:7" x14ac:dyDescent="0.25">
      <c r="B74" s="56" t="s">
        <v>39</v>
      </c>
      <c r="C74" s="48"/>
      <c r="D74" s="48"/>
      <c r="E74" s="48"/>
      <c r="F74" s="48"/>
      <c r="G74" s="79">
        <f>[5]NOTES!I173</f>
        <v>1446506.56</v>
      </c>
    </row>
    <row r="75" spans="1:7" x14ac:dyDescent="0.25">
      <c r="B75" s="56"/>
      <c r="C75" s="48"/>
      <c r="D75" s="48"/>
      <c r="E75" s="48"/>
      <c r="F75" s="48"/>
      <c r="G75" s="79"/>
    </row>
    <row r="76" spans="1:7" x14ac:dyDescent="0.25">
      <c r="B76" s="56" t="s">
        <v>40</v>
      </c>
      <c r="C76" s="48"/>
      <c r="D76" s="48"/>
      <c r="E76" s="48"/>
      <c r="F76" s="48"/>
      <c r="G76" s="79">
        <f>[5]NOTES!I176</f>
        <v>783.27</v>
      </c>
    </row>
    <row r="77" spans="1:7" x14ac:dyDescent="0.25">
      <c r="B77" s="56"/>
      <c r="C77" s="48"/>
      <c r="D77" s="48"/>
      <c r="E77" s="48"/>
      <c r="F77" s="48"/>
      <c r="G77" s="79"/>
    </row>
    <row r="78" spans="1:7" x14ac:dyDescent="0.25">
      <c r="B78" s="56" t="s">
        <v>41</v>
      </c>
      <c r="C78" s="48"/>
      <c r="D78" s="48"/>
      <c r="E78" s="48"/>
      <c r="F78" s="48"/>
      <c r="G78" s="79">
        <f>[5]NOTES!I179</f>
        <v>993290.17</v>
      </c>
    </row>
    <row r="79" spans="1:7" x14ac:dyDescent="0.25">
      <c r="B79" s="56"/>
      <c r="C79" s="48"/>
      <c r="D79" s="48"/>
      <c r="E79" s="48"/>
      <c r="F79" s="48"/>
      <c r="G79" s="80"/>
    </row>
    <row r="80" spans="1:7" ht="20.100000000000001" customHeight="1" x14ac:dyDescent="0.25">
      <c r="B80" s="56"/>
      <c r="C80" s="48"/>
      <c r="D80" s="48"/>
      <c r="E80" s="48"/>
      <c r="F80" s="48"/>
      <c r="G80" s="79">
        <f>SUM(G70:G78)</f>
        <v>-9149914.2899999991</v>
      </c>
    </row>
    <row r="81" spans="2:8" x14ac:dyDescent="0.25">
      <c r="B81" s="56" t="s">
        <v>33</v>
      </c>
      <c r="C81" s="48"/>
      <c r="D81" s="48"/>
      <c r="E81" s="48"/>
      <c r="F81" s="57"/>
      <c r="G81" s="78"/>
    </row>
    <row r="82" spans="2:8" x14ac:dyDescent="0.25">
      <c r="B82" s="48"/>
      <c r="C82" s="48"/>
      <c r="D82" s="48"/>
      <c r="E82" s="48"/>
      <c r="F82" s="48"/>
      <c r="G82" s="48"/>
    </row>
    <row r="83" spans="2:8" x14ac:dyDescent="0.25">
      <c r="B83" s="56"/>
      <c r="C83" s="48"/>
      <c r="D83" s="48"/>
      <c r="E83" s="48"/>
      <c r="F83" s="57"/>
      <c r="G83" s="78"/>
    </row>
    <row r="84" spans="2:8" ht="20.100000000000001" customHeight="1" x14ac:dyDescent="0.25">
      <c r="B84" s="56"/>
      <c r="C84" s="48"/>
      <c r="D84" s="48"/>
      <c r="E84" s="48"/>
      <c r="F84" s="57"/>
      <c r="G84" s="78"/>
    </row>
    <row r="85" spans="2:8" ht="21.75" customHeight="1" x14ac:dyDescent="0.25">
      <c r="B85" s="56" t="s">
        <v>42</v>
      </c>
      <c r="C85" s="48"/>
      <c r="D85" s="48"/>
      <c r="E85" s="48"/>
      <c r="F85" s="72"/>
      <c r="G85" s="82">
        <f>[5]NOTES!I230-G89</f>
        <v>16888437.819444444</v>
      </c>
    </row>
    <row r="86" spans="2:8" x14ac:dyDescent="0.25">
      <c r="B86" s="56"/>
      <c r="C86" s="48"/>
      <c r="D86" s="48"/>
      <c r="E86" s="48"/>
      <c r="F86" s="48"/>
      <c r="G86" s="78"/>
    </row>
    <row r="87" spans="2:8" x14ac:dyDescent="0.25">
      <c r="B87" s="56" t="s">
        <v>43</v>
      </c>
      <c r="C87" s="48"/>
      <c r="D87" s="48"/>
      <c r="E87" s="48"/>
      <c r="F87" s="48"/>
      <c r="G87" s="78">
        <f>G80-G85</f>
        <v>-26038352.109444443</v>
      </c>
    </row>
    <row r="88" spans="2:8" x14ac:dyDescent="0.25">
      <c r="B88" s="56"/>
      <c r="C88" s="48"/>
      <c r="D88" s="48"/>
      <c r="E88" s="48"/>
      <c r="F88" s="48"/>
      <c r="G88" s="78"/>
    </row>
    <row r="89" spans="2:8" x14ac:dyDescent="0.25">
      <c r="B89" s="56" t="s">
        <v>44</v>
      </c>
      <c r="C89" s="48"/>
      <c r="D89" s="48"/>
      <c r="E89" s="48"/>
      <c r="F89" s="48"/>
      <c r="G89" s="81">
        <f>[5]NOTES!I228</f>
        <v>687639.26</v>
      </c>
    </row>
    <row r="90" spans="2:8" x14ac:dyDescent="0.25">
      <c r="B90" s="56"/>
      <c r="C90" s="48"/>
      <c r="D90" s="48"/>
      <c r="E90" s="48"/>
      <c r="F90" s="48"/>
      <c r="G90" s="79"/>
    </row>
    <row r="91" spans="2:8" x14ac:dyDescent="0.25">
      <c r="B91" s="98" t="s">
        <v>45</v>
      </c>
      <c r="C91" s="99"/>
      <c r="D91" s="99"/>
      <c r="E91" s="99"/>
      <c r="F91" s="99"/>
      <c r="G91" s="79">
        <f>G87-G89</f>
        <v>-26725991.369444445</v>
      </c>
    </row>
    <row r="92" spans="2:8" x14ac:dyDescent="0.25">
      <c r="B92" s="56"/>
      <c r="C92" s="48"/>
      <c r="D92" s="48"/>
      <c r="E92" s="48"/>
      <c r="F92" s="48"/>
      <c r="G92" s="79"/>
    </row>
    <row r="93" spans="2:8" x14ac:dyDescent="0.25">
      <c r="B93" s="56" t="s">
        <v>46</v>
      </c>
      <c r="C93" s="48"/>
      <c r="D93" s="48"/>
      <c r="E93" s="48"/>
      <c r="F93" s="48"/>
      <c r="G93" s="79">
        <v>-2010558</v>
      </c>
      <c r="H93" s="20"/>
    </row>
    <row r="94" spans="2:8" x14ac:dyDescent="0.25">
      <c r="B94" s="56"/>
      <c r="C94" s="48"/>
      <c r="D94" s="48"/>
      <c r="E94" s="48"/>
      <c r="F94" s="48"/>
      <c r="G94" s="79"/>
    </row>
    <row r="95" spans="2:8" x14ac:dyDescent="0.25">
      <c r="B95" s="56"/>
      <c r="C95" s="48"/>
      <c r="D95" s="48"/>
      <c r="E95" s="48"/>
      <c r="F95" s="48"/>
      <c r="G95" s="79"/>
    </row>
    <row r="96" spans="2:8" ht="6" customHeight="1" x14ac:dyDescent="0.25">
      <c r="B96" s="56"/>
      <c r="C96" s="48"/>
      <c r="D96" s="48"/>
      <c r="E96" s="48"/>
      <c r="F96" s="48"/>
      <c r="G96" s="79"/>
    </row>
    <row r="97" spans="1:7" ht="15.75" thickBot="1" x14ac:dyDescent="0.3">
      <c r="B97" s="56" t="s">
        <v>47</v>
      </c>
      <c r="C97" s="48"/>
      <c r="D97" s="48"/>
      <c r="E97" s="48"/>
      <c r="F97" s="48"/>
      <c r="G97" s="83">
        <f>G91+G93</f>
        <v>-28736549.369444445</v>
      </c>
    </row>
    <row r="98" spans="1:7" ht="15.75" thickTop="1" x14ac:dyDescent="0.25">
      <c r="B98" s="56"/>
      <c r="C98" s="48"/>
      <c r="D98" s="48"/>
      <c r="E98" s="48"/>
      <c r="F98" s="48"/>
      <c r="G98" s="48"/>
    </row>
    <row r="99" spans="1:7" x14ac:dyDescent="0.25">
      <c r="B99" s="48"/>
      <c r="C99" s="48"/>
      <c r="D99" s="48"/>
      <c r="E99" s="48"/>
      <c r="F99" s="48"/>
      <c r="G99" s="78"/>
    </row>
    <row r="100" spans="1:7" x14ac:dyDescent="0.25">
      <c r="B100" s="48"/>
      <c r="C100" s="48"/>
      <c r="D100" s="48"/>
      <c r="E100" s="48"/>
      <c r="F100" s="48"/>
      <c r="G100" s="78"/>
    </row>
    <row r="101" spans="1:7" ht="4.5" customHeight="1" x14ac:dyDescent="0.25">
      <c r="B101" s="48"/>
      <c r="C101" s="48"/>
      <c r="D101" s="48"/>
      <c r="E101" s="48"/>
      <c r="F101" s="48"/>
      <c r="G101" s="78"/>
    </row>
    <row r="102" spans="1:7" ht="15.75" x14ac:dyDescent="0.25">
      <c r="B102" s="37"/>
      <c r="E102" s="7"/>
      <c r="G102" s="37"/>
    </row>
    <row r="103" spans="1:7" ht="15.75" x14ac:dyDescent="0.25">
      <c r="B103" s="37"/>
      <c r="E103" s="7"/>
      <c r="G103" s="37"/>
    </row>
    <row r="104" spans="1:7" ht="15.75" x14ac:dyDescent="0.25">
      <c r="B104" s="37"/>
      <c r="E104" s="7"/>
      <c r="G104" s="37"/>
    </row>
    <row r="105" spans="1:7" ht="15.75" x14ac:dyDescent="0.25">
      <c r="B105" s="37"/>
      <c r="E105" s="7"/>
      <c r="G105" s="37"/>
    </row>
    <row r="106" spans="1:7" ht="15.75" x14ac:dyDescent="0.25">
      <c r="B106" s="37"/>
      <c r="E106" s="7"/>
      <c r="G106" s="37"/>
    </row>
    <row r="107" spans="1:7" ht="15.75" x14ac:dyDescent="0.25">
      <c r="B107" s="37"/>
      <c r="E107" s="7"/>
      <c r="G107" s="37"/>
    </row>
    <row r="108" spans="1:7" ht="15.75" x14ac:dyDescent="0.25">
      <c r="B108" s="37"/>
      <c r="E108" s="7"/>
      <c r="G108" s="37"/>
    </row>
    <row r="109" spans="1:7" ht="15.75" x14ac:dyDescent="0.25">
      <c r="B109" s="37"/>
      <c r="E109" s="7"/>
      <c r="G109" s="37"/>
    </row>
    <row r="111" spans="1:7" ht="15.75" x14ac:dyDescent="0.25">
      <c r="A111" s="11"/>
      <c r="B111" s="11"/>
      <c r="C111" s="11"/>
      <c r="D111" s="11"/>
      <c r="E111" s="11"/>
      <c r="F111" s="11"/>
      <c r="G111" s="11"/>
    </row>
    <row r="112" spans="1:7" ht="15.75" x14ac:dyDescent="0.25">
      <c r="A112" s="11"/>
      <c r="B112" s="11"/>
      <c r="C112" s="11"/>
      <c r="D112" s="11"/>
      <c r="E112" s="11"/>
      <c r="F112" s="11"/>
      <c r="G112" s="11"/>
    </row>
    <row r="113" spans="1:7" ht="15.75" x14ac:dyDescent="0.25">
      <c r="A113" s="11"/>
      <c r="B113" s="11"/>
      <c r="C113" s="11"/>
      <c r="D113" s="11"/>
      <c r="E113" s="11"/>
      <c r="F113" s="11"/>
      <c r="G113" s="11"/>
    </row>
    <row r="114" spans="1:7" ht="15.75" x14ac:dyDescent="0.25">
      <c r="A114" s="11"/>
      <c r="B114" s="11"/>
      <c r="C114" s="11"/>
      <c r="D114" s="11"/>
      <c r="E114" s="11"/>
      <c r="F114" s="11"/>
      <c r="G114" s="11"/>
    </row>
    <row r="115" spans="1:7" ht="15.75" x14ac:dyDescent="0.25">
      <c r="A115" s="11"/>
      <c r="B115" s="11"/>
      <c r="C115" s="11"/>
      <c r="D115" s="11"/>
      <c r="E115" s="11"/>
      <c r="F115" s="11"/>
      <c r="G115" s="11"/>
    </row>
    <row r="116" spans="1:7" ht="15.75" x14ac:dyDescent="0.25">
      <c r="A116" s="11"/>
      <c r="B116" s="11"/>
      <c r="C116" s="11"/>
      <c r="D116" s="11"/>
      <c r="E116" s="11"/>
      <c r="F116" s="11"/>
      <c r="G116" s="11"/>
    </row>
    <row r="117" spans="1:7" ht="15.75" x14ac:dyDescent="0.25">
      <c r="A117" s="11"/>
      <c r="B117" s="11"/>
      <c r="C117" s="11"/>
      <c r="D117" s="11"/>
      <c r="E117" s="11"/>
      <c r="F117" s="11"/>
      <c r="G117" s="11"/>
    </row>
    <row r="118" spans="1:7" ht="15.75" x14ac:dyDescent="0.25">
      <c r="A118" s="11"/>
      <c r="B118" s="11"/>
      <c r="C118" s="11"/>
      <c r="D118" s="11"/>
      <c r="E118" s="11"/>
      <c r="F118" s="11"/>
      <c r="G118" s="11"/>
    </row>
    <row r="119" spans="1:7" ht="15.75" x14ac:dyDescent="0.25">
      <c r="A119" s="11"/>
      <c r="B119" s="11"/>
      <c r="C119" s="11"/>
      <c r="D119" s="11"/>
      <c r="E119" s="11"/>
      <c r="F119" s="11"/>
      <c r="G119" s="11"/>
    </row>
    <row r="120" spans="1:7" ht="15.75" x14ac:dyDescent="0.25">
      <c r="A120" s="11"/>
      <c r="B120" s="11"/>
      <c r="C120" s="11"/>
      <c r="D120" s="11"/>
      <c r="E120" s="11"/>
      <c r="F120" s="11"/>
      <c r="G120" s="11"/>
    </row>
    <row r="121" spans="1:7" ht="15.75" x14ac:dyDescent="0.25">
      <c r="A121" s="11"/>
      <c r="B121" s="11"/>
      <c r="C121" s="11"/>
      <c r="D121" s="11"/>
      <c r="E121" s="11"/>
      <c r="F121" s="11"/>
      <c r="G121" s="11"/>
    </row>
    <row r="122" spans="1:7" ht="15.75" x14ac:dyDescent="0.25">
      <c r="A122" s="11"/>
      <c r="B122" s="11"/>
      <c r="C122" s="11"/>
      <c r="D122" s="11"/>
      <c r="E122" s="11"/>
      <c r="F122" s="11"/>
      <c r="G122" s="11"/>
    </row>
    <row r="123" spans="1:7" ht="15.75" x14ac:dyDescent="0.25">
      <c r="A123" s="11"/>
      <c r="B123" s="11"/>
      <c r="C123" s="11"/>
      <c r="D123" s="11"/>
      <c r="E123" s="11"/>
      <c r="F123" s="11"/>
      <c r="G123" s="11"/>
    </row>
    <row r="124" spans="1:7" ht="15.75" x14ac:dyDescent="0.25">
      <c r="A124" s="11"/>
      <c r="B124" s="11"/>
      <c r="C124" s="11"/>
      <c r="D124" s="11"/>
      <c r="E124" s="11"/>
      <c r="F124" s="11"/>
      <c r="G124" s="11"/>
    </row>
    <row r="125" spans="1:7" ht="15.75" x14ac:dyDescent="0.25">
      <c r="A125" s="11"/>
      <c r="B125" s="11"/>
      <c r="C125" s="11"/>
      <c r="D125" s="11"/>
      <c r="E125" s="11"/>
      <c r="F125" s="11"/>
      <c r="G125" s="11"/>
    </row>
    <row r="126" spans="1:7" ht="15.75" x14ac:dyDescent="0.25">
      <c r="A126" s="11"/>
      <c r="B126" s="11"/>
      <c r="C126" s="11"/>
      <c r="D126" s="11"/>
      <c r="E126" s="11"/>
      <c r="F126" s="11"/>
      <c r="G126" s="11"/>
    </row>
    <row r="127" spans="1:7" ht="15.75" x14ac:dyDescent="0.25">
      <c r="A127" s="11"/>
      <c r="B127" s="11"/>
      <c r="C127" s="11"/>
      <c r="D127" s="11"/>
      <c r="E127" s="11"/>
      <c r="F127" s="11"/>
      <c r="G127" s="11"/>
    </row>
    <row r="128" spans="1:7" ht="15.75" x14ac:dyDescent="0.25">
      <c r="A128" s="11"/>
      <c r="B128" s="11"/>
      <c r="C128" s="11"/>
      <c r="D128" s="11"/>
      <c r="E128" s="11"/>
      <c r="F128" s="11"/>
      <c r="G128" s="11"/>
    </row>
    <row r="129" spans="1:7" ht="15.75" x14ac:dyDescent="0.25">
      <c r="A129" s="11"/>
      <c r="B129" s="11"/>
      <c r="C129" s="11"/>
      <c r="D129" s="11"/>
      <c r="E129" s="11"/>
      <c r="F129" s="11"/>
      <c r="G129" s="11"/>
    </row>
    <row r="130" spans="1:7" ht="15.75" x14ac:dyDescent="0.25">
      <c r="A130" s="11"/>
      <c r="B130" s="11"/>
      <c r="C130" s="11"/>
      <c r="D130" s="11"/>
      <c r="E130" s="11"/>
      <c r="F130" s="11"/>
      <c r="G130" s="11"/>
    </row>
    <row r="131" spans="1:7" ht="15.75" x14ac:dyDescent="0.25">
      <c r="A131" s="11"/>
      <c r="B131" s="11"/>
      <c r="C131" s="11"/>
      <c r="D131" s="11"/>
      <c r="E131" s="11"/>
      <c r="F131" s="11"/>
      <c r="G131" s="11"/>
    </row>
    <row r="132" spans="1:7" ht="15.75" x14ac:dyDescent="0.25">
      <c r="A132" s="11"/>
      <c r="B132" s="11"/>
      <c r="C132" s="11"/>
      <c r="D132" s="11"/>
      <c r="E132" s="11"/>
      <c r="F132" s="11"/>
      <c r="G132" s="11"/>
    </row>
    <row r="133" spans="1:7" ht="15.75" x14ac:dyDescent="0.25">
      <c r="A133" s="11"/>
      <c r="B133" s="11"/>
      <c r="C133" s="11"/>
      <c r="D133" s="11"/>
      <c r="E133" s="11"/>
      <c r="F133" s="11"/>
      <c r="G133" s="11"/>
    </row>
    <row r="134" spans="1:7" ht="15.75" x14ac:dyDescent="0.25">
      <c r="A134" s="11"/>
      <c r="B134" s="11"/>
      <c r="C134" s="11"/>
      <c r="D134" s="11"/>
      <c r="E134" s="11"/>
      <c r="F134" s="11"/>
      <c r="G134" s="11"/>
    </row>
    <row r="135" spans="1:7" ht="15.75" x14ac:dyDescent="0.25">
      <c r="A135" s="11"/>
      <c r="B135" s="11"/>
      <c r="C135" s="11"/>
      <c r="D135" s="11"/>
      <c r="E135" s="11"/>
      <c r="F135" s="11"/>
      <c r="G135" s="11"/>
    </row>
    <row r="136" spans="1:7" ht="15.75" x14ac:dyDescent="0.25">
      <c r="A136" s="11"/>
      <c r="B136" s="11"/>
      <c r="C136" s="11"/>
      <c r="D136" s="11"/>
      <c r="E136" s="11"/>
      <c r="F136" s="11"/>
      <c r="G136" s="11"/>
    </row>
    <row r="137" spans="1:7" ht="15.75" x14ac:dyDescent="0.25">
      <c r="A137" s="11"/>
      <c r="B137" s="11"/>
      <c r="C137" s="11"/>
      <c r="D137" s="11"/>
      <c r="E137" s="11"/>
      <c r="F137" s="11"/>
      <c r="G137" s="11"/>
    </row>
    <row r="138" spans="1:7" ht="15.75" x14ac:dyDescent="0.25">
      <c r="A138" s="11"/>
      <c r="B138" s="11"/>
      <c r="C138" s="11"/>
      <c r="D138" s="11"/>
      <c r="E138" s="11"/>
      <c r="F138" s="11"/>
      <c r="G138" s="11"/>
    </row>
    <row r="139" spans="1:7" ht="15.75" x14ac:dyDescent="0.25">
      <c r="A139" s="11"/>
      <c r="B139" s="11"/>
      <c r="C139" s="11"/>
      <c r="D139" s="11"/>
      <c r="E139" s="11"/>
      <c r="F139" s="11"/>
      <c r="G139" s="11"/>
    </row>
    <row r="140" spans="1:7" ht="15.75" x14ac:dyDescent="0.25">
      <c r="A140" s="11"/>
      <c r="B140" s="11"/>
      <c r="C140" s="11"/>
      <c r="D140" s="11"/>
      <c r="E140" s="11"/>
      <c r="F140" s="11"/>
      <c r="G140" s="11"/>
    </row>
    <row r="141" spans="1:7" ht="15.75" x14ac:dyDescent="0.25">
      <c r="A141" s="11"/>
      <c r="B141" s="11"/>
      <c r="C141" s="11"/>
      <c r="D141" s="11"/>
      <c r="E141" s="11"/>
      <c r="F141" s="11"/>
      <c r="G141" s="11"/>
    </row>
    <row r="142" spans="1:7" ht="15.75" x14ac:dyDescent="0.25">
      <c r="A142" s="11"/>
      <c r="B142" s="11"/>
      <c r="C142" s="11"/>
      <c r="D142" s="11"/>
      <c r="E142" s="11"/>
      <c r="F142" s="11"/>
      <c r="G142" s="11"/>
    </row>
    <row r="143" spans="1:7" ht="15.75" x14ac:dyDescent="0.25">
      <c r="A143" s="11"/>
      <c r="B143" s="11"/>
      <c r="C143" s="11"/>
      <c r="D143" s="11"/>
      <c r="E143" s="11"/>
      <c r="F143" s="11"/>
      <c r="G143" s="11"/>
    </row>
    <row r="144" spans="1:7" ht="15.75" x14ac:dyDescent="0.25">
      <c r="A144" s="11"/>
      <c r="B144" s="11"/>
      <c r="C144" s="11"/>
      <c r="D144" s="11"/>
      <c r="E144" s="11"/>
      <c r="F144" s="11"/>
      <c r="G144" s="11"/>
    </row>
    <row r="145" spans="1:7" ht="15.75" x14ac:dyDescent="0.25">
      <c r="A145" s="11"/>
      <c r="B145" s="11"/>
      <c r="C145" s="11"/>
      <c r="D145" s="11"/>
      <c r="E145" s="11"/>
      <c r="F145" s="11"/>
      <c r="G145" s="11"/>
    </row>
    <row r="146" spans="1:7" ht="15.75" x14ac:dyDescent="0.25">
      <c r="A146" s="11"/>
      <c r="B146" s="11"/>
      <c r="C146" s="11"/>
      <c r="D146" s="11"/>
      <c r="E146" s="11"/>
      <c r="F146" s="11"/>
      <c r="G146" s="11"/>
    </row>
    <row r="147" spans="1:7" ht="15.75" x14ac:dyDescent="0.25">
      <c r="A147" s="11"/>
      <c r="B147" s="11"/>
      <c r="C147" s="11"/>
      <c r="D147" s="11"/>
      <c r="E147" s="11"/>
      <c r="F147" s="11"/>
      <c r="G147" s="11"/>
    </row>
    <row r="148" spans="1:7" ht="15.75" x14ac:dyDescent="0.25">
      <c r="A148" s="11"/>
      <c r="B148" s="11"/>
      <c r="C148" s="11"/>
      <c r="D148" s="11"/>
      <c r="E148" s="11"/>
      <c r="F148" s="11"/>
      <c r="G148" s="11"/>
    </row>
    <row r="149" spans="1:7" ht="15.75" x14ac:dyDescent="0.25">
      <c r="A149" s="11"/>
      <c r="B149" s="11"/>
      <c r="C149" s="11"/>
      <c r="D149" s="11"/>
      <c r="E149" s="11"/>
      <c r="F149" s="11"/>
      <c r="G149" s="11"/>
    </row>
    <row r="150" spans="1:7" ht="15.75" x14ac:dyDescent="0.25">
      <c r="A150" s="11"/>
      <c r="B150" s="11"/>
      <c r="C150" s="11"/>
      <c r="D150" s="11"/>
      <c r="E150" s="11"/>
      <c r="F150" s="11"/>
      <c r="G150" s="11"/>
    </row>
    <row r="151" spans="1:7" ht="15.75" x14ac:dyDescent="0.25">
      <c r="A151" s="11"/>
      <c r="B151" s="11"/>
      <c r="C151" s="11"/>
      <c r="D151" s="11"/>
      <c r="E151" s="11"/>
      <c r="F151" s="11"/>
      <c r="G151" s="11"/>
    </row>
    <row r="152" spans="1:7" ht="15.75" x14ac:dyDescent="0.25">
      <c r="A152" s="11"/>
      <c r="B152" s="11"/>
      <c r="C152" s="11"/>
      <c r="D152" s="11"/>
      <c r="E152" s="11"/>
      <c r="F152" s="11"/>
      <c r="G152" s="11"/>
    </row>
    <row r="153" spans="1:7" ht="15.75" x14ac:dyDescent="0.25">
      <c r="A153" s="11"/>
      <c r="B153" s="11"/>
      <c r="C153" s="11"/>
      <c r="D153" s="11"/>
      <c r="E153" s="11"/>
      <c r="F153" s="11"/>
      <c r="G153" s="11"/>
    </row>
    <row r="154" spans="1:7" ht="15.75" x14ac:dyDescent="0.25">
      <c r="A154" s="11"/>
      <c r="B154" s="11"/>
      <c r="C154" s="11"/>
      <c r="D154" s="11"/>
      <c r="E154" s="11"/>
      <c r="F154" s="11"/>
      <c r="G154" s="11"/>
    </row>
  </sheetData>
  <sheetProtection algorithmName="SHA-512" hashValue="6uiqHb7MhUJIg64BPvnS6ZbL6R3C+erVESr7wEoVmBZzPk8ZaJLSpERL6lIoo279eawel4LqPIv4GufhqgduLQ==" saltValue="0Vf33OUIuJLFN0GJIbr0JQ==" spinCount="100000" sheet="1" formatCells="0" formatColumns="0" formatRows="0" insertColumns="0" insertRows="0" insertHyperlinks="0" deleteColumns="0" deleteRows="0" sort="0" autoFilter="0" pivotTables="0"/>
  <mergeCells count="6">
    <mergeCell ref="B60:G60"/>
    <mergeCell ref="B2:G2"/>
    <mergeCell ref="B3:G3"/>
    <mergeCell ref="B4:G4"/>
    <mergeCell ref="B61:G61"/>
    <mergeCell ref="B62:G6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94502-A520-4158-9095-80ED43C855B2}">
  <dimension ref="A2:L152"/>
  <sheetViews>
    <sheetView showGridLines="0" topLeftCell="A71" zoomScale="90" zoomScaleNormal="90" workbookViewId="0">
      <selection activeCell="H111" sqref="H110:H111"/>
    </sheetView>
  </sheetViews>
  <sheetFormatPr defaultRowHeight="15" x14ac:dyDescent="0.25"/>
  <cols>
    <col min="1" max="1" width="5.42578125" customWidth="1"/>
    <col min="4" max="4" width="7.42578125" customWidth="1"/>
    <col min="5" max="5" width="12" customWidth="1"/>
    <col min="6" max="6" width="23.85546875" customWidth="1"/>
    <col min="7" max="7" width="16" bestFit="1" customWidth="1"/>
    <col min="8" max="8" width="13.42578125" bestFit="1" customWidth="1"/>
    <col min="9" max="9" width="11.5703125" bestFit="1" customWidth="1"/>
    <col min="11" max="11" width="12.7109375" customWidth="1"/>
  </cols>
  <sheetData>
    <row r="2" spans="2:11" ht="18.75" x14ac:dyDescent="0.3">
      <c r="B2" s="100" t="s">
        <v>0</v>
      </c>
      <c r="C2" s="100"/>
      <c r="D2" s="100"/>
      <c r="E2" s="100"/>
      <c r="F2" s="100"/>
      <c r="G2" s="100"/>
    </row>
    <row r="3" spans="2:11" ht="18.75" x14ac:dyDescent="0.3">
      <c r="B3" s="100" t="s">
        <v>1</v>
      </c>
      <c r="C3" s="100"/>
      <c r="D3" s="100"/>
      <c r="E3" s="100"/>
      <c r="F3" s="100"/>
      <c r="G3" s="100"/>
    </row>
    <row r="4" spans="2:11" ht="18.75" x14ac:dyDescent="0.3">
      <c r="B4" s="100" t="s">
        <v>51</v>
      </c>
      <c r="C4" s="100"/>
      <c r="D4" s="100"/>
      <c r="E4" s="100"/>
      <c r="F4" s="100"/>
      <c r="G4" s="100"/>
    </row>
    <row r="5" spans="2:11" x14ac:dyDescent="0.25">
      <c r="B5" s="1"/>
      <c r="C5" s="1"/>
      <c r="D5" s="1"/>
      <c r="E5" s="1"/>
      <c r="F5" s="1"/>
      <c r="G5" s="1"/>
    </row>
    <row r="6" spans="2:11" x14ac:dyDescent="0.25">
      <c r="B6" s="1"/>
      <c r="C6" s="1"/>
      <c r="D6" s="1"/>
      <c r="E6" s="1"/>
      <c r="F6" s="1"/>
      <c r="G6" s="47" t="s">
        <v>3</v>
      </c>
    </row>
    <row r="7" spans="2:11" x14ac:dyDescent="0.25">
      <c r="B7" s="1"/>
      <c r="C7" s="1"/>
      <c r="D7" s="1"/>
      <c r="E7" s="1"/>
      <c r="F7" s="1"/>
      <c r="G7" s="49">
        <v>44834</v>
      </c>
    </row>
    <row r="8" spans="2:11" x14ac:dyDescent="0.25">
      <c r="B8" s="50" t="s">
        <v>4</v>
      </c>
      <c r="C8" s="51"/>
      <c r="D8" s="51"/>
      <c r="E8" s="52"/>
      <c r="F8" s="48"/>
      <c r="G8" s="47">
        <v>2022</v>
      </c>
    </row>
    <row r="9" spans="2:11" x14ac:dyDescent="0.25">
      <c r="B9" s="54"/>
      <c r="C9" s="55"/>
      <c r="D9" s="55"/>
      <c r="E9" s="55"/>
      <c r="F9" s="55"/>
      <c r="G9" s="47" t="s">
        <v>5</v>
      </c>
    </row>
    <row r="10" spans="2:11" x14ac:dyDescent="0.25">
      <c r="B10" s="56" t="s">
        <v>6</v>
      </c>
      <c r="C10" s="48"/>
      <c r="D10" s="48"/>
      <c r="E10" s="48"/>
      <c r="F10" s="48"/>
      <c r="G10" s="48"/>
    </row>
    <row r="11" spans="2:11" ht="15.75" thickBot="1" x14ac:dyDescent="0.3">
      <c r="B11" s="56" t="s">
        <v>7</v>
      </c>
      <c r="C11" s="48"/>
      <c r="D11" s="48"/>
      <c r="E11" s="48"/>
      <c r="F11" s="57"/>
      <c r="G11" s="58">
        <v>300000000</v>
      </c>
    </row>
    <row r="12" spans="2:11" ht="3.75" customHeight="1" thickTop="1" x14ac:dyDescent="0.25">
      <c r="B12" s="56"/>
      <c r="C12" s="48"/>
      <c r="D12" s="48"/>
      <c r="E12" s="48"/>
      <c r="F12" s="57"/>
      <c r="G12" s="59"/>
    </row>
    <row r="13" spans="2:11" x14ac:dyDescent="0.25">
      <c r="B13" s="48"/>
      <c r="C13" s="48"/>
      <c r="D13" s="48"/>
      <c r="E13" s="48"/>
      <c r="F13" s="57"/>
      <c r="G13" s="61"/>
    </row>
    <row r="14" spans="2:11" x14ac:dyDescent="0.25">
      <c r="B14" s="56" t="s">
        <v>8</v>
      </c>
      <c r="C14" s="48"/>
      <c r="D14" s="48"/>
      <c r="E14" s="48"/>
      <c r="F14" s="57"/>
      <c r="G14" s="62">
        <f>[6]NOTES!I11</f>
        <v>70434993</v>
      </c>
    </row>
    <row r="15" spans="2:11" ht="3" customHeight="1" x14ac:dyDescent="0.25">
      <c r="B15" s="56"/>
      <c r="C15" s="48"/>
      <c r="D15" s="48"/>
      <c r="E15" s="48"/>
      <c r="F15" s="57"/>
      <c r="G15" s="62"/>
    </row>
    <row r="16" spans="2:11" x14ac:dyDescent="0.25">
      <c r="B16" s="56" t="s">
        <v>9</v>
      </c>
      <c r="C16" s="48"/>
      <c r="D16" s="48"/>
      <c r="E16" s="48"/>
      <c r="F16" s="57"/>
      <c r="G16" s="62">
        <f>[6]NOTES!I14</f>
        <v>51000000</v>
      </c>
      <c r="K16" s="20"/>
    </row>
    <row r="17" spans="2:11" ht="5.25" customHeight="1" x14ac:dyDescent="0.25">
      <c r="B17" s="56"/>
      <c r="C17" s="48"/>
      <c r="D17" s="48"/>
      <c r="E17" s="48"/>
      <c r="F17" s="57"/>
      <c r="G17" s="62"/>
    </row>
    <row r="18" spans="2:11" ht="16.5" customHeight="1" x14ac:dyDescent="0.25">
      <c r="B18" s="56" t="s">
        <v>11</v>
      </c>
      <c r="C18" s="48"/>
      <c r="D18" s="48"/>
      <c r="E18" s="48"/>
      <c r="F18" s="57"/>
      <c r="G18" s="62">
        <v>0</v>
      </c>
    </row>
    <row r="19" spans="2:11" ht="17.25" customHeight="1" x14ac:dyDescent="0.25">
      <c r="B19" s="56" t="s">
        <v>12</v>
      </c>
      <c r="C19" s="48"/>
      <c r="D19" s="48"/>
      <c r="E19" s="48"/>
      <c r="F19" s="57"/>
      <c r="G19" s="62">
        <f>G88</f>
        <v>-29542167.680666666</v>
      </c>
    </row>
    <row r="20" spans="2:11" ht="16.5" customHeight="1" x14ac:dyDescent="0.25">
      <c r="B20" s="56" t="s">
        <v>13</v>
      </c>
      <c r="C20" s="48"/>
      <c r="D20" s="48"/>
      <c r="E20" s="48"/>
      <c r="F20" s="57"/>
      <c r="G20" s="63">
        <f>G90</f>
        <v>-9465995.5800000001</v>
      </c>
    </row>
    <row r="21" spans="2:11" x14ac:dyDescent="0.25">
      <c r="B21" s="56" t="s">
        <v>14</v>
      </c>
      <c r="C21" s="48"/>
      <c r="D21" s="48"/>
      <c r="E21" s="48"/>
      <c r="F21" s="57"/>
      <c r="G21" s="60">
        <f>SUM(G14:G20)</f>
        <v>82426829.739333332</v>
      </c>
    </row>
    <row r="22" spans="2:11" x14ac:dyDescent="0.25">
      <c r="B22" s="56"/>
      <c r="C22" s="48"/>
      <c r="D22" s="55"/>
      <c r="E22" s="48"/>
      <c r="F22" s="57"/>
      <c r="G22" s="64"/>
    </row>
    <row r="23" spans="2:11" x14ac:dyDescent="0.25">
      <c r="B23" s="50" t="s">
        <v>15</v>
      </c>
      <c r="C23" s="65"/>
      <c r="D23" s="52"/>
      <c r="E23" s="65"/>
      <c r="F23" s="57"/>
      <c r="G23" s="64"/>
    </row>
    <row r="24" spans="2:11" x14ac:dyDescent="0.25">
      <c r="B24" s="56" t="s">
        <v>16</v>
      </c>
      <c r="C24" s="48"/>
      <c r="D24" s="55"/>
      <c r="E24" s="48"/>
      <c r="F24" s="57"/>
      <c r="G24" s="60">
        <f>[6]NOTES!I17</f>
        <v>0</v>
      </c>
    </row>
    <row r="25" spans="2:11" x14ac:dyDescent="0.25">
      <c r="B25" s="56" t="s">
        <v>17</v>
      </c>
      <c r="C25" s="48"/>
      <c r="D25" s="48"/>
      <c r="E25" s="48"/>
      <c r="F25" s="48"/>
      <c r="G25" s="60">
        <f>[6]NOTES!I20</f>
        <v>0</v>
      </c>
    </row>
    <row r="26" spans="2:11" x14ac:dyDescent="0.25">
      <c r="B26" s="56" t="s">
        <v>18</v>
      </c>
      <c r="C26" s="48"/>
      <c r="D26" s="55"/>
      <c r="E26" s="48"/>
      <c r="F26" s="57"/>
      <c r="G26" s="60"/>
    </row>
    <row r="27" spans="2:11" x14ac:dyDescent="0.25">
      <c r="B27" s="56"/>
      <c r="C27" s="48"/>
      <c r="D27" s="55"/>
      <c r="E27" s="48"/>
      <c r="F27" s="57"/>
      <c r="G27" s="64"/>
    </row>
    <row r="28" spans="2:11" x14ac:dyDescent="0.25">
      <c r="B28" s="50" t="s">
        <v>19</v>
      </c>
      <c r="C28" s="65"/>
      <c r="D28" s="65"/>
      <c r="E28" s="48"/>
      <c r="F28" s="57"/>
      <c r="G28" s="66"/>
    </row>
    <row r="29" spans="2:11" x14ac:dyDescent="0.25">
      <c r="B29" s="56"/>
      <c r="C29" s="48"/>
      <c r="D29" s="48"/>
      <c r="E29" s="48"/>
      <c r="F29" s="57"/>
      <c r="G29" s="66"/>
    </row>
    <row r="30" spans="2:11" x14ac:dyDescent="0.25">
      <c r="B30" s="56" t="s">
        <v>20</v>
      </c>
      <c r="C30" s="48"/>
      <c r="D30" s="48"/>
      <c r="E30" s="48"/>
      <c r="F30" s="57"/>
      <c r="G30" s="67">
        <f>[6]NOTES!I24</f>
        <v>0</v>
      </c>
      <c r="K30" s="20"/>
    </row>
    <row r="31" spans="2:11" x14ac:dyDescent="0.25">
      <c r="B31" s="56" t="s">
        <v>21</v>
      </c>
      <c r="C31" s="48"/>
      <c r="D31" s="48"/>
      <c r="E31" s="48"/>
      <c r="F31" s="57"/>
      <c r="G31" s="69">
        <f>[6]NOTES!I42</f>
        <v>16094796.689999999</v>
      </c>
    </row>
    <row r="32" spans="2:11" x14ac:dyDescent="0.25">
      <c r="B32" s="56"/>
      <c r="C32" s="48"/>
      <c r="D32" s="48"/>
      <c r="E32" s="48"/>
      <c r="F32" s="57"/>
      <c r="G32" s="68">
        <f>SUM(G30:G31)</f>
        <v>16094796.689999999</v>
      </c>
    </row>
    <row r="33" spans="2:12" ht="6.75" hidden="1" customHeight="1" x14ac:dyDescent="0.25">
      <c r="B33" s="56"/>
      <c r="C33" s="48"/>
      <c r="D33" s="48"/>
      <c r="E33" s="48"/>
      <c r="F33" s="57"/>
      <c r="G33" s="66"/>
    </row>
    <row r="34" spans="2:12" x14ac:dyDescent="0.25">
      <c r="B34" s="56"/>
      <c r="C34" s="48"/>
      <c r="D34" s="48"/>
      <c r="E34" s="48"/>
      <c r="F34" s="57"/>
      <c r="G34" s="66"/>
    </row>
    <row r="35" spans="2:12" ht="15.75" thickBot="1" x14ac:dyDescent="0.3">
      <c r="B35" s="56"/>
      <c r="C35" s="48"/>
      <c r="D35" s="48"/>
      <c r="E35" s="48"/>
      <c r="F35" s="57"/>
      <c r="G35" s="70">
        <f>G32+G26+G24+G21+G25</f>
        <v>98521626.429333329</v>
      </c>
      <c r="H35" s="20"/>
      <c r="L35" s="31"/>
    </row>
    <row r="36" spans="2:12" ht="15.75" thickTop="1" x14ac:dyDescent="0.25">
      <c r="B36" s="56"/>
      <c r="C36" s="48"/>
      <c r="D36" s="48"/>
      <c r="E36" s="48"/>
      <c r="F36" s="57"/>
      <c r="G36" s="66"/>
    </row>
    <row r="37" spans="2:12" x14ac:dyDescent="0.25">
      <c r="B37" s="54" t="s">
        <v>23</v>
      </c>
      <c r="C37" s="48"/>
      <c r="D37" s="48"/>
      <c r="E37" s="48"/>
      <c r="F37" s="57"/>
      <c r="G37" s="59"/>
    </row>
    <row r="38" spans="2:12" x14ac:dyDescent="0.25">
      <c r="B38" s="56"/>
      <c r="C38" s="48"/>
      <c r="D38" s="48"/>
      <c r="E38" s="48"/>
      <c r="F38" s="57"/>
      <c r="G38" s="59"/>
      <c r="J38" s="20"/>
    </row>
    <row r="39" spans="2:12" x14ac:dyDescent="0.25">
      <c r="B39" s="50" t="s">
        <v>24</v>
      </c>
      <c r="C39" s="65"/>
      <c r="D39" s="48"/>
      <c r="E39" s="48"/>
      <c r="F39" s="57"/>
      <c r="G39" s="59"/>
      <c r="J39" s="20"/>
      <c r="K39" s="20"/>
    </row>
    <row r="40" spans="2:12" x14ac:dyDescent="0.25">
      <c r="B40" s="54"/>
      <c r="C40" s="48"/>
      <c r="D40" s="48"/>
      <c r="E40" s="48"/>
      <c r="F40" s="57"/>
      <c r="G40" s="59"/>
      <c r="I40" s="20"/>
    </row>
    <row r="41" spans="2:12" x14ac:dyDescent="0.25">
      <c r="B41" s="56" t="s">
        <v>25</v>
      </c>
      <c r="C41" s="48"/>
      <c r="D41" s="48"/>
      <c r="E41" s="48"/>
      <c r="F41" s="57"/>
      <c r="G41" s="71">
        <f>[6]NOTES!K60-[6]NOTES!K56</f>
        <v>1229287.7361111145</v>
      </c>
    </row>
    <row r="42" spans="2:12" x14ac:dyDescent="0.25">
      <c r="B42" s="56" t="s">
        <v>26</v>
      </c>
      <c r="C42" s="48"/>
      <c r="D42" s="48"/>
      <c r="E42" s="48"/>
      <c r="F42" s="72"/>
      <c r="G42" s="60">
        <f>[6]NOTES!I68</f>
        <v>3601000</v>
      </c>
      <c r="H42" s="20"/>
      <c r="I42" t="s">
        <v>33</v>
      </c>
    </row>
    <row r="43" spans="2:12" x14ac:dyDescent="0.25">
      <c r="B43" s="56" t="s">
        <v>27</v>
      </c>
      <c r="C43" s="48"/>
      <c r="D43" s="48"/>
      <c r="E43" s="48"/>
      <c r="F43" s="48"/>
      <c r="G43" s="60">
        <f>[6]NOTES!I70</f>
        <v>24121439</v>
      </c>
      <c r="H43" s="20"/>
    </row>
    <row r="44" spans="2:12" x14ac:dyDescent="0.25">
      <c r="B44" s="56" t="s">
        <v>28</v>
      </c>
      <c r="C44" s="48"/>
      <c r="D44" s="48"/>
      <c r="E44" s="48"/>
      <c r="F44" s="48"/>
      <c r="G44" s="60">
        <f>[6]NOTES!I78</f>
        <v>1302000</v>
      </c>
      <c r="K44" s="31"/>
    </row>
    <row r="45" spans="2:12" x14ac:dyDescent="0.25">
      <c r="B45" s="56"/>
      <c r="C45" s="48"/>
      <c r="D45" s="48"/>
      <c r="E45" s="48"/>
      <c r="F45" s="48"/>
      <c r="G45" s="60"/>
      <c r="K45" s="31"/>
    </row>
    <row r="46" spans="2:12" x14ac:dyDescent="0.25">
      <c r="B46" s="50" t="s">
        <v>29</v>
      </c>
      <c r="C46" s="65"/>
      <c r="D46" s="65"/>
      <c r="E46" s="48"/>
      <c r="F46" s="48"/>
      <c r="G46" s="59"/>
      <c r="J46" s="20"/>
    </row>
    <row r="47" spans="2:12" x14ac:dyDescent="0.25">
      <c r="B47" s="54"/>
      <c r="C47" s="48"/>
      <c r="D47" s="48"/>
      <c r="E47" s="48"/>
      <c r="F47" s="48"/>
      <c r="G47" s="73"/>
      <c r="K47" s="20"/>
    </row>
    <row r="48" spans="2:12" x14ac:dyDescent="0.25">
      <c r="B48" s="56" t="s">
        <v>30</v>
      </c>
      <c r="C48" s="48"/>
      <c r="D48" s="48"/>
      <c r="E48" s="48"/>
      <c r="F48" s="48"/>
      <c r="G48" s="74">
        <f>[6]NOTES!I82+[6]NOTES!I90</f>
        <v>6637939.8900000025</v>
      </c>
    </row>
    <row r="49" spans="1:7" x14ac:dyDescent="0.25">
      <c r="B49" s="56" t="s">
        <v>31</v>
      </c>
      <c r="C49" s="48"/>
      <c r="D49" s="48"/>
      <c r="E49" s="48"/>
      <c r="F49" s="48"/>
      <c r="G49" s="62">
        <f>[6]NOTES!I108</f>
        <v>5284078.24</v>
      </c>
    </row>
    <row r="50" spans="1:7" x14ac:dyDescent="0.25">
      <c r="B50" s="56" t="s">
        <v>32</v>
      </c>
      <c r="C50" s="48"/>
      <c r="D50" s="48"/>
      <c r="E50" s="48"/>
      <c r="F50" s="48"/>
      <c r="G50" s="62">
        <f>[6]NOTES!I136</f>
        <v>24843527.09</v>
      </c>
    </row>
    <row r="51" spans="1:7" x14ac:dyDescent="0.25">
      <c r="B51" s="56" t="s">
        <v>34</v>
      </c>
      <c r="C51" s="48"/>
      <c r="D51" s="48"/>
      <c r="E51" s="48"/>
      <c r="F51" s="48"/>
      <c r="G51" s="62">
        <f>[6]NOTES!I152</f>
        <v>31502354.510000002</v>
      </c>
    </row>
    <row r="52" spans="1:7" x14ac:dyDescent="0.25">
      <c r="B52" s="56" t="s">
        <v>35</v>
      </c>
      <c r="C52" s="48"/>
      <c r="D52" s="48"/>
      <c r="E52" s="48"/>
      <c r="F52" s="48"/>
      <c r="G52" s="63">
        <v>0</v>
      </c>
    </row>
    <row r="53" spans="1:7" ht="21" customHeight="1" x14ac:dyDescent="0.25">
      <c r="B53" s="56"/>
      <c r="C53" s="48"/>
      <c r="D53" s="48"/>
      <c r="E53" s="48"/>
      <c r="F53" s="57"/>
      <c r="G53" s="60">
        <f>SUM(G48:G52)</f>
        <v>68267899.730000004</v>
      </c>
    </row>
    <row r="54" spans="1:7" ht="15.75" thickBot="1" x14ac:dyDescent="0.3">
      <c r="B54" s="48"/>
      <c r="C54" s="48"/>
      <c r="D54" s="48"/>
      <c r="E54" s="48"/>
      <c r="F54" s="48"/>
      <c r="G54" s="75">
        <f>G41+G42+G44+G53+G43</f>
        <v>98521626.466111124</v>
      </c>
    </row>
    <row r="55" spans="1:7" ht="15.75" thickTop="1" x14ac:dyDescent="0.25">
      <c r="B55" s="48"/>
      <c r="C55" s="48"/>
      <c r="D55" s="48"/>
      <c r="E55" s="48"/>
      <c r="F55" s="48" t="s">
        <v>52</v>
      </c>
      <c r="G55" s="76"/>
    </row>
    <row r="56" spans="1:7" x14ac:dyDescent="0.25">
      <c r="B56" s="48"/>
      <c r="C56" s="48"/>
      <c r="D56" s="48"/>
      <c r="E56" s="48"/>
      <c r="F56" s="48"/>
      <c r="G56" s="71"/>
    </row>
    <row r="57" spans="1:7" s="38" customFormat="1" ht="18.75" customHeight="1" x14ac:dyDescent="0.25">
      <c r="B57" s="101" t="s">
        <v>0</v>
      </c>
      <c r="C57" s="101"/>
      <c r="D57" s="101"/>
      <c r="E57" s="101"/>
      <c r="F57" s="101"/>
      <c r="G57" s="101"/>
    </row>
    <row r="58" spans="1:7" s="38" customFormat="1" ht="18.75" customHeight="1" x14ac:dyDescent="0.25">
      <c r="B58" s="101" t="s">
        <v>36</v>
      </c>
      <c r="C58" s="101"/>
      <c r="D58" s="101"/>
      <c r="E58" s="101"/>
      <c r="F58" s="101"/>
      <c r="G58" s="101"/>
    </row>
    <row r="59" spans="1:7" s="38" customFormat="1" ht="18.75" customHeight="1" x14ac:dyDescent="0.25">
      <c r="B59" s="101" t="str">
        <f>B4</f>
        <v>AS AT SEPTEMBER 30, 2022</v>
      </c>
      <c r="C59" s="101"/>
      <c r="D59" s="101"/>
      <c r="E59" s="101"/>
      <c r="F59" s="101"/>
      <c r="G59" s="101"/>
    </row>
    <row r="60" spans="1:7" s="38" customFormat="1" ht="16.5" x14ac:dyDescent="0.25">
      <c r="A60" s="39"/>
      <c r="B60" s="53"/>
      <c r="C60" s="53"/>
      <c r="D60" s="53"/>
      <c r="E60" s="53"/>
      <c r="F60" s="53"/>
      <c r="G60" s="53"/>
    </row>
    <row r="61" spans="1:7" s="38" customFormat="1" ht="16.5" x14ac:dyDescent="0.25">
      <c r="A61" s="39"/>
      <c r="B61" s="53"/>
      <c r="C61" s="53"/>
      <c r="D61" s="53"/>
      <c r="E61" s="53"/>
      <c r="F61" s="53"/>
      <c r="G61" s="47" t="s">
        <v>3</v>
      </c>
    </row>
    <row r="62" spans="1:7" s="38" customFormat="1" ht="16.5" x14ac:dyDescent="0.25">
      <c r="A62" s="39"/>
      <c r="B62" s="53"/>
      <c r="C62" s="53"/>
      <c r="D62" s="53"/>
      <c r="E62" s="53"/>
      <c r="F62" s="53"/>
      <c r="G62" s="49">
        <f>G7</f>
        <v>44834</v>
      </c>
    </row>
    <row r="63" spans="1:7" x14ac:dyDescent="0.25">
      <c r="B63" s="57"/>
      <c r="C63" s="57"/>
      <c r="D63" s="57"/>
      <c r="E63" s="57"/>
      <c r="F63" s="48"/>
      <c r="G63" s="47">
        <f>G8</f>
        <v>2022</v>
      </c>
    </row>
    <row r="64" spans="1:7" x14ac:dyDescent="0.25">
      <c r="B64" s="48"/>
      <c r="C64" s="48"/>
      <c r="D64" s="48"/>
      <c r="E64" s="48"/>
      <c r="F64" s="55"/>
      <c r="G64" s="47" t="s">
        <v>5</v>
      </c>
    </row>
    <row r="65" spans="2:7" x14ac:dyDescent="0.25">
      <c r="B65" s="48"/>
      <c r="C65" s="48"/>
      <c r="D65" s="48"/>
      <c r="E65" s="48"/>
      <c r="F65" s="48"/>
      <c r="G65" s="57"/>
    </row>
    <row r="66" spans="2:7" x14ac:dyDescent="0.25">
      <c r="B66" s="48"/>
      <c r="C66" s="48"/>
      <c r="D66" s="48"/>
      <c r="E66" s="48"/>
      <c r="F66" s="48"/>
      <c r="G66" s="78"/>
    </row>
    <row r="67" spans="2:7" x14ac:dyDescent="0.25">
      <c r="B67" s="56" t="s">
        <v>37</v>
      </c>
      <c r="C67" s="48"/>
      <c r="D67" s="48"/>
      <c r="E67" s="48"/>
      <c r="F67" s="48"/>
      <c r="G67" s="79">
        <f>[6]NOTES!I159</f>
        <v>2807339.08</v>
      </c>
    </row>
    <row r="68" spans="2:7" x14ac:dyDescent="0.25">
      <c r="B68" s="56"/>
      <c r="C68" s="48"/>
      <c r="D68" s="48"/>
      <c r="E68" s="48"/>
      <c r="F68" s="48"/>
      <c r="G68" s="79"/>
    </row>
    <row r="69" spans="2:7" x14ac:dyDescent="0.25">
      <c r="B69" s="56" t="s">
        <v>38</v>
      </c>
      <c r="C69" s="48"/>
      <c r="D69" s="48"/>
      <c r="E69" s="48"/>
      <c r="F69" s="48"/>
      <c r="G69" s="79">
        <f>'[6]Capital Gain Working '!M170</f>
        <v>-26978344.538999997</v>
      </c>
    </row>
    <row r="70" spans="2:7" x14ac:dyDescent="0.25">
      <c r="B70" s="56"/>
      <c r="C70" s="48"/>
      <c r="D70" s="48"/>
      <c r="E70" s="48"/>
      <c r="F70" s="48"/>
      <c r="G70" s="79"/>
    </row>
    <row r="71" spans="2:7" x14ac:dyDescent="0.25">
      <c r="B71" s="56" t="s">
        <v>39</v>
      </c>
      <c r="C71" s="48"/>
      <c r="D71" s="48"/>
      <c r="E71" s="48"/>
      <c r="F71" s="48"/>
      <c r="G71" s="79">
        <f>[6]NOTES!I174</f>
        <v>75997.56</v>
      </c>
    </row>
    <row r="72" spans="2:7" x14ac:dyDescent="0.25">
      <c r="B72" s="56"/>
      <c r="C72" s="48"/>
      <c r="D72" s="48"/>
      <c r="E72" s="48"/>
      <c r="F72" s="48"/>
      <c r="G72" s="79"/>
    </row>
    <row r="73" spans="2:7" x14ac:dyDescent="0.25">
      <c r="B73" s="56" t="s">
        <v>40</v>
      </c>
      <c r="C73" s="48"/>
      <c r="D73" s="48"/>
      <c r="E73" s="48"/>
      <c r="F73" s="48"/>
      <c r="G73" s="79">
        <f>[6]NOTES!I177</f>
        <v>387.33</v>
      </c>
    </row>
    <row r="74" spans="2:7" x14ac:dyDescent="0.25">
      <c r="B74" s="56"/>
      <c r="C74" s="48"/>
      <c r="D74" s="48"/>
      <c r="E74" s="48"/>
      <c r="F74" s="48"/>
      <c r="G74" s="79"/>
    </row>
    <row r="75" spans="2:7" x14ac:dyDescent="0.25">
      <c r="B75" s="56" t="s">
        <v>41</v>
      </c>
      <c r="C75" s="48"/>
      <c r="D75" s="48"/>
      <c r="E75" s="48"/>
      <c r="F75" s="48"/>
      <c r="G75" s="79">
        <f>[6]NOTES!I180</f>
        <v>466756</v>
      </c>
    </row>
    <row r="76" spans="2:7" x14ac:dyDescent="0.25">
      <c r="B76" s="56"/>
      <c r="C76" s="48"/>
      <c r="D76" s="48"/>
      <c r="E76" s="48"/>
      <c r="F76" s="48"/>
      <c r="G76" s="80"/>
    </row>
    <row r="77" spans="2:7" ht="20.100000000000001" customHeight="1" x14ac:dyDescent="0.25">
      <c r="B77" s="56"/>
      <c r="C77" s="48"/>
      <c r="D77" s="48"/>
      <c r="E77" s="48"/>
      <c r="F77" s="48"/>
      <c r="G77" s="79">
        <f>SUM(G67:G75)</f>
        <v>-23627864.569000002</v>
      </c>
    </row>
    <row r="78" spans="2:7" x14ac:dyDescent="0.25">
      <c r="B78" s="56" t="s">
        <v>33</v>
      </c>
      <c r="C78" s="48"/>
      <c r="D78" s="48"/>
      <c r="E78" s="48"/>
      <c r="F78" s="57"/>
      <c r="G78" s="78"/>
    </row>
    <row r="79" spans="2:7" x14ac:dyDescent="0.25">
      <c r="B79" s="48"/>
      <c r="C79" s="48"/>
      <c r="D79" s="48"/>
      <c r="E79" s="48"/>
      <c r="F79" s="48"/>
      <c r="G79" s="48"/>
    </row>
    <row r="80" spans="2:7" x14ac:dyDescent="0.25">
      <c r="B80" s="56"/>
      <c r="C80" s="48"/>
      <c r="D80" s="48"/>
      <c r="E80" s="48"/>
      <c r="F80" s="57"/>
      <c r="G80" s="78"/>
    </row>
    <row r="81" spans="2:8" ht="20.100000000000001" customHeight="1" x14ac:dyDescent="0.25">
      <c r="B81" s="56"/>
      <c r="C81" s="48"/>
      <c r="D81" s="48"/>
      <c r="E81" s="48"/>
      <c r="F81" s="57"/>
      <c r="G81" s="78"/>
    </row>
    <row r="82" spans="2:8" ht="21.75" customHeight="1" x14ac:dyDescent="0.25">
      <c r="B82" s="56" t="s">
        <v>42</v>
      </c>
      <c r="C82" s="48"/>
      <c r="D82" s="48"/>
      <c r="E82" s="48"/>
      <c r="F82" s="72"/>
      <c r="G82" s="82">
        <f>[6]NOTES!I231-G86</f>
        <v>5862877.8716666661</v>
      </c>
    </row>
    <row r="83" spans="2:8" x14ac:dyDescent="0.25">
      <c r="B83" s="56"/>
      <c r="C83" s="48"/>
      <c r="D83" s="48"/>
      <c r="E83" s="48"/>
      <c r="F83" s="48"/>
      <c r="G83" s="78"/>
    </row>
    <row r="84" spans="2:8" x14ac:dyDescent="0.25">
      <c r="B84" s="56" t="s">
        <v>43</v>
      </c>
      <c r="C84" s="48"/>
      <c r="D84" s="48"/>
      <c r="E84" s="48"/>
      <c r="F84" s="48"/>
      <c r="G84" s="78">
        <f>G77-G82</f>
        <v>-29490742.440666668</v>
      </c>
    </row>
    <row r="85" spans="2:8" x14ac:dyDescent="0.25">
      <c r="B85" s="56"/>
      <c r="C85" s="48"/>
      <c r="D85" s="48"/>
      <c r="E85" s="48"/>
      <c r="F85" s="48"/>
      <c r="G85" s="78"/>
    </row>
    <row r="86" spans="2:8" x14ac:dyDescent="0.25">
      <c r="B86" s="56" t="s">
        <v>44</v>
      </c>
      <c r="C86" s="48"/>
      <c r="D86" s="48"/>
      <c r="E86" s="48"/>
      <c r="F86" s="48"/>
      <c r="G86" s="81">
        <f>[6]NOTES!I229</f>
        <v>51425.24</v>
      </c>
    </row>
    <row r="87" spans="2:8" x14ac:dyDescent="0.25">
      <c r="B87" s="56"/>
      <c r="C87" s="48"/>
      <c r="D87" s="48"/>
      <c r="E87" s="48"/>
      <c r="F87" s="48"/>
      <c r="G87" s="79"/>
    </row>
    <row r="88" spans="2:8" x14ac:dyDescent="0.25">
      <c r="B88" s="98" t="s">
        <v>45</v>
      </c>
      <c r="C88" s="99"/>
      <c r="D88" s="99"/>
      <c r="E88" s="99"/>
      <c r="F88" s="99"/>
      <c r="G88" s="79">
        <f>G84-G86</f>
        <v>-29542167.680666666</v>
      </c>
    </row>
    <row r="89" spans="2:8" x14ac:dyDescent="0.25">
      <c r="B89" s="56"/>
      <c r="C89" s="48"/>
      <c r="D89" s="48"/>
      <c r="E89" s="48"/>
      <c r="F89" s="48"/>
      <c r="G89" s="79"/>
    </row>
    <row r="90" spans="2:8" x14ac:dyDescent="0.25">
      <c r="B90" s="56" t="s">
        <v>46</v>
      </c>
      <c r="C90" s="48"/>
      <c r="D90" s="48"/>
      <c r="E90" s="48"/>
      <c r="F90" s="48"/>
      <c r="G90" s="79">
        <v>-9465995.5800000001</v>
      </c>
      <c r="H90" s="20"/>
    </row>
    <row r="91" spans="2:8" x14ac:dyDescent="0.25">
      <c r="B91" s="56"/>
      <c r="C91" s="48"/>
      <c r="D91" s="48"/>
      <c r="E91" s="48"/>
      <c r="F91" s="48"/>
      <c r="G91" s="79"/>
    </row>
    <row r="92" spans="2:8" x14ac:dyDescent="0.25">
      <c r="B92" s="56"/>
      <c r="C92" s="48"/>
      <c r="D92" s="48"/>
      <c r="E92" s="48"/>
      <c r="F92" s="48"/>
      <c r="G92" s="79"/>
    </row>
    <row r="93" spans="2:8" ht="6" customHeight="1" x14ac:dyDescent="0.25">
      <c r="B93" s="56"/>
      <c r="C93" s="48"/>
      <c r="D93" s="48"/>
      <c r="E93" s="48"/>
      <c r="F93" s="48"/>
      <c r="G93" s="79"/>
    </row>
    <row r="94" spans="2:8" ht="15.75" thickBot="1" x14ac:dyDescent="0.3">
      <c r="B94" s="56" t="s">
        <v>47</v>
      </c>
      <c r="C94" s="48"/>
      <c r="D94" s="48"/>
      <c r="E94" s="48"/>
      <c r="F94" s="48"/>
      <c r="G94" s="83">
        <f>G88+G90</f>
        <v>-39008163.260666668</v>
      </c>
    </row>
    <row r="95" spans="2:8" ht="15.75" thickTop="1" x14ac:dyDescent="0.25">
      <c r="B95" s="56"/>
      <c r="C95" s="48"/>
      <c r="D95" s="48"/>
      <c r="E95" s="48"/>
      <c r="F95" s="48"/>
      <c r="G95" s="48"/>
    </row>
    <row r="96" spans="2:8" x14ac:dyDescent="0.25">
      <c r="B96" s="48"/>
      <c r="C96" s="48"/>
      <c r="D96" s="48"/>
      <c r="E96" s="48"/>
      <c r="F96" s="48"/>
      <c r="G96" s="78"/>
    </row>
    <row r="97" spans="1:7" x14ac:dyDescent="0.25">
      <c r="B97" s="48"/>
      <c r="C97" s="48"/>
      <c r="D97" s="48"/>
      <c r="E97" s="48"/>
      <c r="F97" s="48"/>
      <c r="G97" s="78"/>
    </row>
    <row r="98" spans="1:7" ht="4.5" customHeight="1" x14ac:dyDescent="0.25">
      <c r="B98" s="48"/>
      <c r="C98" s="48"/>
      <c r="D98" s="48"/>
      <c r="E98" s="48"/>
      <c r="F98" s="48"/>
      <c r="G98" s="78"/>
    </row>
    <row r="99" spans="1:7" ht="15.75" x14ac:dyDescent="0.25">
      <c r="B99" s="37"/>
      <c r="E99" s="7"/>
      <c r="G99" s="37"/>
    </row>
    <row r="100" spans="1:7" ht="15.75" x14ac:dyDescent="0.25">
      <c r="B100" s="37"/>
      <c r="E100" s="7"/>
      <c r="G100" s="37"/>
    </row>
    <row r="101" spans="1:7" ht="15.75" x14ac:dyDescent="0.25">
      <c r="B101" s="37"/>
      <c r="E101" s="7"/>
      <c r="G101" s="37"/>
    </row>
    <row r="102" spans="1:7" ht="15.75" x14ac:dyDescent="0.25">
      <c r="B102" s="37"/>
      <c r="E102" s="7"/>
      <c r="G102" s="37"/>
    </row>
    <row r="103" spans="1:7" ht="15.75" x14ac:dyDescent="0.25">
      <c r="B103" s="37"/>
      <c r="E103" s="7"/>
      <c r="G103" s="37"/>
    </row>
    <row r="104" spans="1:7" ht="15.75" x14ac:dyDescent="0.25">
      <c r="B104" s="37"/>
      <c r="E104" s="7"/>
      <c r="G104" s="37"/>
    </row>
    <row r="105" spans="1:7" ht="15.75" x14ac:dyDescent="0.25">
      <c r="B105" s="37"/>
      <c r="E105" s="7"/>
      <c r="G105" s="37"/>
    </row>
    <row r="106" spans="1:7" ht="15.75" x14ac:dyDescent="0.25">
      <c r="B106" s="37"/>
      <c r="E106" s="7"/>
      <c r="G106" s="37"/>
    </row>
    <row r="107" spans="1:7" ht="15.75" x14ac:dyDescent="0.25">
      <c r="B107" s="37"/>
      <c r="E107" s="7"/>
      <c r="G107" s="37"/>
    </row>
    <row r="109" spans="1:7" ht="15.75" x14ac:dyDescent="0.25">
      <c r="A109" s="11"/>
      <c r="B109" s="11"/>
      <c r="C109" s="11"/>
      <c r="D109" s="11"/>
      <c r="E109" s="11"/>
      <c r="F109" s="11"/>
      <c r="G109" s="11"/>
    </row>
    <row r="110" spans="1:7" ht="15.75" x14ac:dyDescent="0.25">
      <c r="A110" s="11"/>
      <c r="B110" s="11"/>
      <c r="C110" s="11"/>
      <c r="D110" s="11"/>
      <c r="E110" s="11"/>
      <c r="F110" s="11"/>
      <c r="G110" s="11"/>
    </row>
    <row r="111" spans="1:7" ht="15.75" x14ac:dyDescent="0.25">
      <c r="A111" s="11"/>
      <c r="B111" s="11"/>
      <c r="C111" s="11"/>
      <c r="D111" s="11"/>
      <c r="E111" s="11"/>
      <c r="F111" s="11"/>
      <c r="G111" s="11"/>
    </row>
    <row r="112" spans="1:7" ht="15.75" x14ac:dyDescent="0.25">
      <c r="A112" s="11"/>
      <c r="B112" s="11"/>
      <c r="C112" s="11"/>
      <c r="D112" s="11"/>
      <c r="E112" s="11"/>
      <c r="F112" s="11"/>
      <c r="G112" s="11"/>
    </row>
    <row r="113" spans="1:7" ht="15.75" x14ac:dyDescent="0.25">
      <c r="A113" s="11"/>
      <c r="B113" s="11"/>
      <c r="C113" s="11"/>
      <c r="D113" s="11"/>
      <c r="E113" s="11"/>
      <c r="F113" s="11"/>
      <c r="G113" s="11"/>
    </row>
    <row r="114" spans="1:7" ht="15.75" x14ac:dyDescent="0.25">
      <c r="A114" s="11"/>
      <c r="B114" s="11"/>
      <c r="C114" s="11"/>
      <c r="D114" s="11"/>
      <c r="E114" s="11"/>
      <c r="F114" s="11"/>
      <c r="G114" s="11"/>
    </row>
    <row r="115" spans="1:7" ht="15.75" x14ac:dyDescent="0.25">
      <c r="A115" s="11"/>
      <c r="B115" s="11"/>
      <c r="C115" s="11"/>
      <c r="D115" s="11"/>
      <c r="E115" s="11"/>
      <c r="F115" s="11"/>
      <c r="G115" s="11"/>
    </row>
    <row r="116" spans="1:7" ht="15.75" x14ac:dyDescent="0.25">
      <c r="A116" s="11"/>
      <c r="B116" s="11"/>
      <c r="C116" s="11"/>
      <c r="D116" s="11"/>
      <c r="E116" s="11"/>
      <c r="F116" s="11"/>
      <c r="G116" s="11"/>
    </row>
    <row r="117" spans="1:7" ht="15.75" x14ac:dyDescent="0.25">
      <c r="A117" s="11"/>
      <c r="B117" s="11"/>
      <c r="C117" s="11"/>
      <c r="D117" s="11"/>
      <c r="E117" s="11"/>
      <c r="F117" s="11"/>
      <c r="G117" s="11"/>
    </row>
    <row r="118" spans="1:7" ht="15.75" x14ac:dyDescent="0.25">
      <c r="A118" s="11"/>
      <c r="B118" s="11"/>
      <c r="C118" s="11"/>
      <c r="D118" s="11"/>
      <c r="E118" s="11"/>
      <c r="F118" s="11"/>
      <c r="G118" s="11"/>
    </row>
    <row r="119" spans="1:7" ht="15.75" x14ac:dyDescent="0.25">
      <c r="A119" s="11"/>
      <c r="B119" s="11"/>
      <c r="C119" s="11"/>
      <c r="D119" s="11"/>
      <c r="E119" s="11"/>
      <c r="F119" s="11"/>
      <c r="G119" s="11"/>
    </row>
    <row r="120" spans="1:7" ht="15.75" x14ac:dyDescent="0.25">
      <c r="A120" s="11"/>
      <c r="B120" s="11"/>
      <c r="C120" s="11"/>
      <c r="D120" s="11"/>
      <c r="E120" s="11"/>
      <c r="F120" s="11"/>
      <c r="G120" s="11"/>
    </row>
    <row r="121" spans="1:7" ht="15.75" x14ac:dyDescent="0.25">
      <c r="A121" s="11"/>
      <c r="B121" s="11"/>
      <c r="C121" s="11"/>
      <c r="D121" s="11"/>
      <c r="E121" s="11"/>
      <c r="F121" s="11"/>
      <c r="G121" s="11"/>
    </row>
    <row r="122" spans="1:7" ht="15.75" x14ac:dyDescent="0.25">
      <c r="A122" s="11"/>
      <c r="B122" s="11"/>
      <c r="C122" s="11"/>
      <c r="D122" s="11"/>
      <c r="E122" s="11"/>
      <c r="F122" s="11"/>
      <c r="G122" s="11"/>
    </row>
    <row r="123" spans="1:7" ht="15.75" x14ac:dyDescent="0.25">
      <c r="A123" s="11"/>
      <c r="B123" s="11"/>
      <c r="C123" s="11"/>
      <c r="D123" s="11"/>
      <c r="E123" s="11"/>
      <c r="F123" s="11"/>
      <c r="G123" s="11"/>
    </row>
    <row r="124" spans="1:7" ht="15.75" x14ac:dyDescent="0.25">
      <c r="A124" s="11"/>
      <c r="B124" s="11"/>
      <c r="C124" s="11"/>
      <c r="D124" s="11"/>
      <c r="E124" s="11"/>
      <c r="F124" s="11"/>
      <c r="G124" s="11"/>
    </row>
    <row r="125" spans="1:7" ht="15.75" x14ac:dyDescent="0.25">
      <c r="A125" s="11"/>
      <c r="B125" s="11"/>
      <c r="C125" s="11"/>
      <c r="D125" s="11"/>
      <c r="E125" s="11"/>
      <c r="F125" s="11"/>
      <c r="G125" s="11"/>
    </row>
    <row r="126" spans="1:7" ht="15.75" x14ac:dyDescent="0.25">
      <c r="A126" s="11"/>
      <c r="B126" s="11"/>
      <c r="C126" s="11"/>
      <c r="D126" s="11"/>
      <c r="E126" s="11"/>
      <c r="F126" s="11"/>
      <c r="G126" s="11"/>
    </row>
    <row r="127" spans="1:7" ht="15.75" x14ac:dyDescent="0.25">
      <c r="A127" s="11"/>
      <c r="B127" s="11"/>
      <c r="C127" s="11"/>
      <c r="D127" s="11"/>
      <c r="E127" s="11"/>
      <c r="F127" s="11"/>
      <c r="G127" s="11"/>
    </row>
    <row r="128" spans="1:7" ht="15.75" x14ac:dyDescent="0.25">
      <c r="A128" s="11"/>
      <c r="B128" s="11"/>
      <c r="C128" s="11"/>
      <c r="D128" s="11"/>
      <c r="E128" s="11"/>
      <c r="F128" s="11"/>
      <c r="G128" s="11"/>
    </row>
    <row r="129" spans="1:7" ht="15.75" x14ac:dyDescent="0.25">
      <c r="A129" s="11"/>
      <c r="B129" s="11"/>
      <c r="C129" s="11"/>
      <c r="D129" s="11"/>
      <c r="E129" s="11"/>
      <c r="F129" s="11"/>
      <c r="G129" s="11"/>
    </row>
    <row r="130" spans="1:7" ht="15.75" x14ac:dyDescent="0.25">
      <c r="A130" s="11"/>
      <c r="B130" s="11"/>
      <c r="C130" s="11"/>
      <c r="D130" s="11"/>
      <c r="E130" s="11"/>
      <c r="F130" s="11"/>
      <c r="G130" s="11"/>
    </row>
    <row r="131" spans="1:7" ht="15.75" x14ac:dyDescent="0.25">
      <c r="A131" s="11"/>
      <c r="B131" s="11"/>
      <c r="C131" s="11"/>
      <c r="D131" s="11"/>
      <c r="E131" s="11"/>
      <c r="F131" s="11"/>
      <c r="G131" s="11"/>
    </row>
    <row r="132" spans="1:7" ht="15.75" x14ac:dyDescent="0.25">
      <c r="A132" s="11"/>
      <c r="B132" s="11"/>
      <c r="C132" s="11"/>
      <c r="D132" s="11"/>
      <c r="E132" s="11"/>
      <c r="F132" s="11"/>
      <c r="G132" s="11"/>
    </row>
    <row r="133" spans="1:7" ht="15.75" x14ac:dyDescent="0.25">
      <c r="A133" s="11"/>
      <c r="B133" s="11"/>
      <c r="C133" s="11"/>
      <c r="D133" s="11"/>
      <c r="E133" s="11"/>
      <c r="F133" s="11"/>
      <c r="G133" s="11"/>
    </row>
    <row r="134" spans="1:7" ht="15.75" x14ac:dyDescent="0.25">
      <c r="A134" s="11"/>
      <c r="B134" s="11"/>
      <c r="C134" s="11"/>
      <c r="D134" s="11"/>
      <c r="E134" s="11"/>
      <c r="F134" s="11"/>
      <c r="G134" s="11"/>
    </row>
    <row r="135" spans="1:7" ht="15.75" x14ac:dyDescent="0.25">
      <c r="A135" s="11"/>
      <c r="B135" s="11"/>
      <c r="C135" s="11"/>
      <c r="D135" s="11"/>
      <c r="E135" s="11"/>
      <c r="F135" s="11"/>
      <c r="G135" s="11"/>
    </row>
    <row r="136" spans="1:7" ht="15.75" x14ac:dyDescent="0.25">
      <c r="A136" s="11"/>
      <c r="B136" s="11"/>
      <c r="C136" s="11"/>
      <c r="D136" s="11"/>
      <c r="E136" s="11"/>
      <c r="F136" s="11"/>
      <c r="G136" s="11"/>
    </row>
    <row r="137" spans="1:7" ht="15.75" x14ac:dyDescent="0.25">
      <c r="A137" s="11"/>
      <c r="B137" s="11"/>
      <c r="C137" s="11"/>
      <c r="D137" s="11"/>
      <c r="E137" s="11"/>
      <c r="F137" s="11"/>
      <c r="G137" s="11"/>
    </row>
    <row r="138" spans="1:7" ht="15.75" x14ac:dyDescent="0.25">
      <c r="A138" s="11"/>
      <c r="B138" s="11"/>
      <c r="C138" s="11"/>
      <c r="D138" s="11"/>
      <c r="E138" s="11"/>
      <c r="F138" s="11"/>
      <c r="G138" s="11"/>
    </row>
    <row r="139" spans="1:7" ht="15.75" x14ac:dyDescent="0.25">
      <c r="A139" s="11"/>
      <c r="B139" s="11"/>
      <c r="C139" s="11"/>
      <c r="D139" s="11"/>
      <c r="E139" s="11"/>
      <c r="F139" s="11"/>
      <c r="G139" s="11"/>
    </row>
    <row r="140" spans="1:7" ht="15.75" x14ac:dyDescent="0.25">
      <c r="A140" s="11"/>
      <c r="B140" s="11"/>
      <c r="C140" s="11"/>
      <c r="D140" s="11"/>
      <c r="E140" s="11"/>
      <c r="F140" s="11"/>
      <c r="G140" s="11"/>
    </row>
    <row r="141" spans="1:7" ht="15.75" x14ac:dyDescent="0.25">
      <c r="A141" s="11"/>
      <c r="B141" s="11"/>
      <c r="C141" s="11"/>
      <c r="D141" s="11"/>
      <c r="E141" s="11"/>
      <c r="F141" s="11"/>
      <c r="G141" s="11"/>
    </row>
    <row r="142" spans="1:7" ht="15.75" x14ac:dyDescent="0.25">
      <c r="A142" s="11"/>
      <c r="B142" s="11"/>
      <c r="C142" s="11"/>
      <c r="D142" s="11"/>
      <c r="E142" s="11"/>
      <c r="F142" s="11"/>
      <c r="G142" s="11"/>
    </row>
    <row r="143" spans="1:7" ht="15.75" x14ac:dyDescent="0.25">
      <c r="A143" s="11"/>
      <c r="B143" s="11"/>
      <c r="C143" s="11"/>
      <c r="D143" s="11"/>
      <c r="E143" s="11"/>
      <c r="F143" s="11"/>
      <c r="G143" s="11"/>
    </row>
    <row r="144" spans="1:7" ht="15.75" x14ac:dyDescent="0.25">
      <c r="A144" s="11"/>
      <c r="B144" s="11"/>
      <c r="C144" s="11"/>
      <c r="D144" s="11"/>
      <c r="E144" s="11"/>
      <c r="F144" s="11"/>
      <c r="G144" s="11"/>
    </row>
    <row r="145" spans="1:7" ht="15.75" x14ac:dyDescent="0.25">
      <c r="A145" s="11"/>
      <c r="B145" s="11"/>
      <c r="C145" s="11"/>
      <c r="D145" s="11"/>
      <c r="E145" s="11"/>
      <c r="F145" s="11"/>
      <c r="G145" s="11"/>
    </row>
    <row r="146" spans="1:7" ht="15.75" x14ac:dyDescent="0.25">
      <c r="A146" s="11"/>
      <c r="B146" s="11"/>
      <c r="C146" s="11"/>
      <c r="D146" s="11"/>
      <c r="E146" s="11"/>
      <c r="F146" s="11"/>
      <c r="G146" s="11"/>
    </row>
    <row r="147" spans="1:7" ht="15.75" x14ac:dyDescent="0.25">
      <c r="A147" s="11"/>
      <c r="B147" s="11"/>
      <c r="C147" s="11"/>
      <c r="D147" s="11"/>
      <c r="E147" s="11"/>
      <c r="F147" s="11"/>
      <c r="G147" s="11"/>
    </row>
    <row r="148" spans="1:7" ht="15.75" x14ac:dyDescent="0.25">
      <c r="A148" s="11"/>
      <c r="B148" s="11"/>
      <c r="C148" s="11"/>
      <c r="D148" s="11"/>
      <c r="E148" s="11"/>
      <c r="F148" s="11"/>
      <c r="G148" s="11"/>
    </row>
    <row r="149" spans="1:7" ht="15.75" x14ac:dyDescent="0.25">
      <c r="A149" s="11"/>
      <c r="B149" s="11"/>
      <c r="C149" s="11"/>
      <c r="D149" s="11"/>
      <c r="E149" s="11"/>
      <c r="F149" s="11"/>
      <c r="G149" s="11"/>
    </row>
    <row r="150" spans="1:7" ht="15.75" x14ac:dyDescent="0.25">
      <c r="A150" s="11"/>
      <c r="B150" s="11"/>
      <c r="C150" s="11"/>
      <c r="D150" s="11"/>
      <c r="E150" s="11"/>
      <c r="F150" s="11"/>
      <c r="G150" s="11"/>
    </row>
    <row r="151" spans="1:7" ht="15.75" x14ac:dyDescent="0.25">
      <c r="A151" s="11"/>
      <c r="B151" s="11"/>
      <c r="C151" s="11"/>
      <c r="D151" s="11"/>
      <c r="E151" s="11"/>
      <c r="F151" s="11"/>
      <c r="G151" s="11"/>
    </row>
    <row r="152" spans="1:7" ht="15.75" x14ac:dyDescent="0.25">
      <c r="A152" s="11"/>
      <c r="B152" s="11"/>
      <c r="C152" s="11"/>
      <c r="D152" s="11"/>
      <c r="E152" s="11"/>
      <c r="F152" s="11"/>
      <c r="G152" s="11"/>
    </row>
  </sheetData>
  <sheetProtection algorithmName="SHA-512" hashValue="UNXj3oll44A1XEFTm5oEJ59px05mjaysw1rs4NXBUw94FK+zzh/ZqE6QjtC55z9AMG9m9ykgbOBHrhxGdUyLQw==" saltValue="AbJtOedbXsWZ3Tb3QAoHiA==" spinCount="100000" sheet="1" formatCells="0" formatColumns="0" formatRows="0" insertColumns="0" insertRows="0" insertHyperlinks="0" deleteColumns="0" deleteRows="0" sort="0" autoFilter="0" pivotTables="0"/>
  <mergeCells count="6">
    <mergeCell ref="B57:G57"/>
    <mergeCell ref="B2:G2"/>
    <mergeCell ref="B3:G3"/>
    <mergeCell ref="B4:G4"/>
    <mergeCell ref="B58:G58"/>
    <mergeCell ref="B59:G5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8957-2EB3-421E-9162-736E4ED93AD0}">
  <dimension ref="A2:L155"/>
  <sheetViews>
    <sheetView showGridLines="0" zoomScale="90" zoomScaleNormal="90" workbookViewId="0">
      <selection activeCell="G9" sqref="G9"/>
    </sheetView>
  </sheetViews>
  <sheetFormatPr defaultRowHeight="15" x14ac:dyDescent="0.25"/>
  <cols>
    <col min="1" max="1" width="5.42578125" customWidth="1"/>
    <col min="4" max="4" width="7.42578125" customWidth="1"/>
    <col min="5" max="5" width="12" customWidth="1"/>
    <col min="6" max="6" width="27.140625" customWidth="1"/>
    <col min="7" max="7" width="16" bestFit="1" customWidth="1"/>
    <col min="8" max="8" width="13.42578125" bestFit="1" customWidth="1"/>
    <col min="9" max="9" width="11.5703125" bestFit="1" customWidth="1"/>
    <col min="11" max="11" width="12.7109375" customWidth="1"/>
  </cols>
  <sheetData>
    <row r="2" spans="2:7" ht="18.75" x14ac:dyDescent="0.3">
      <c r="B2" s="100" t="s">
        <v>0</v>
      </c>
      <c r="C2" s="100"/>
      <c r="D2" s="100"/>
      <c r="E2" s="100"/>
      <c r="F2" s="100"/>
      <c r="G2" s="100"/>
    </row>
    <row r="3" spans="2:7" ht="18.75" x14ac:dyDescent="0.3">
      <c r="B3" s="100" t="s">
        <v>1</v>
      </c>
      <c r="C3" s="100"/>
      <c r="D3" s="100"/>
      <c r="E3" s="100"/>
      <c r="F3" s="100"/>
      <c r="G3" s="100"/>
    </row>
    <row r="4" spans="2:7" ht="18.75" x14ac:dyDescent="0.3">
      <c r="B4" s="100" t="s">
        <v>54</v>
      </c>
      <c r="C4" s="100"/>
      <c r="D4" s="100"/>
      <c r="E4" s="100"/>
      <c r="F4" s="100"/>
      <c r="G4" s="100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47" t="s">
        <v>3</v>
      </c>
    </row>
    <row r="7" spans="2:7" x14ac:dyDescent="0.25">
      <c r="B7" s="1"/>
      <c r="C7" s="1"/>
      <c r="D7" s="1"/>
      <c r="E7" s="1"/>
      <c r="F7" s="1"/>
      <c r="G7" s="49">
        <v>45016</v>
      </c>
    </row>
    <row r="8" spans="2:7" x14ac:dyDescent="0.25">
      <c r="F8" s="48"/>
      <c r="G8" s="47">
        <v>2023</v>
      </c>
    </row>
    <row r="9" spans="2:7" x14ac:dyDescent="0.25">
      <c r="B9" s="50" t="s">
        <v>4</v>
      </c>
      <c r="C9" s="51"/>
      <c r="D9" s="51"/>
      <c r="E9" s="52"/>
      <c r="F9" s="48"/>
      <c r="G9" s="47" t="s">
        <v>58</v>
      </c>
    </row>
    <row r="10" spans="2:7" x14ac:dyDescent="0.25">
      <c r="B10" s="54"/>
      <c r="C10" s="55"/>
      <c r="D10" s="55"/>
      <c r="E10" s="55"/>
      <c r="F10" s="55"/>
      <c r="G10" s="47" t="s">
        <v>5</v>
      </c>
    </row>
    <row r="11" spans="2:7" x14ac:dyDescent="0.25">
      <c r="B11" s="56" t="s">
        <v>6</v>
      </c>
      <c r="C11" s="48"/>
      <c r="D11" s="48"/>
      <c r="E11" s="48"/>
      <c r="F11" s="48"/>
      <c r="G11" s="48"/>
    </row>
    <row r="12" spans="2:7" ht="15.75" thickBot="1" x14ac:dyDescent="0.3">
      <c r="B12" s="56" t="s">
        <v>7</v>
      </c>
      <c r="C12" s="48"/>
      <c r="D12" s="48"/>
      <c r="E12" s="48"/>
      <c r="F12" s="57"/>
      <c r="G12" s="58">
        <v>300000000</v>
      </c>
    </row>
    <row r="13" spans="2:7" ht="3.75" customHeight="1" thickTop="1" x14ac:dyDescent="0.25">
      <c r="B13" s="56"/>
      <c r="C13" s="48"/>
      <c r="D13" s="48"/>
      <c r="E13" s="48"/>
      <c r="F13" s="57"/>
      <c r="G13" s="59"/>
    </row>
    <row r="14" spans="2:7" x14ac:dyDescent="0.25">
      <c r="B14" s="48"/>
      <c r="C14" s="48"/>
      <c r="D14" s="48"/>
      <c r="E14" s="48"/>
      <c r="F14" s="57"/>
      <c r="G14" s="61"/>
    </row>
    <row r="15" spans="2:7" x14ac:dyDescent="0.25">
      <c r="B15" s="56" t="s">
        <v>8</v>
      </c>
      <c r="C15" s="48"/>
      <c r="D15" s="48"/>
      <c r="E15" s="48"/>
      <c r="F15" s="57"/>
      <c r="G15" s="62">
        <f>[7]NOTES!I11</f>
        <v>70434993</v>
      </c>
    </row>
    <row r="16" spans="2:7" ht="3" customHeight="1" x14ac:dyDescent="0.25">
      <c r="B16" s="56"/>
      <c r="C16" s="48"/>
      <c r="D16" s="48"/>
      <c r="E16" s="48"/>
      <c r="F16" s="57"/>
      <c r="G16" s="62"/>
    </row>
    <row r="17" spans="2:11" x14ac:dyDescent="0.25">
      <c r="B17" s="56" t="s">
        <v>9</v>
      </c>
      <c r="C17" s="48"/>
      <c r="D17" s="48"/>
      <c r="E17" s="48"/>
      <c r="F17" s="57"/>
      <c r="G17" s="62">
        <f>[7]NOTES!I14</f>
        <v>51000000</v>
      </c>
      <c r="K17" s="20"/>
    </row>
    <row r="18" spans="2:11" ht="5.25" customHeight="1" x14ac:dyDescent="0.25">
      <c r="B18" s="56"/>
      <c r="C18" s="48"/>
      <c r="D18" s="48"/>
      <c r="E18" s="48"/>
      <c r="F18" s="57"/>
      <c r="G18" s="62"/>
    </row>
    <row r="19" spans="2:11" ht="16.5" customHeight="1" x14ac:dyDescent="0.25">
      <c r="B19" s="56" t="s">
        <v>11</v>
      </c>
      <c r="C19" s="48"/>
      <c r="D19" s="48"/>
      <c r="E19" s="48"/>
      <c r="F19" s="57"/>
      <c r="G19" s="62">
        <v>0</v>
      </c>
    </row>
    <row r="20" spans="2:11" ht="17.25" customHeight="1" x14ac:dyDescent="0.25">
      <c r="B20" s="56" t="s">
        <v>12</v>
      </c>
      <c r="C20" s="48"/>
      <c r="D20" s="48"/>
      <c r="E20" s="48"/>
      <c r="F20" s="57"/>
      <c r="G20" s="62">
        <f>G90</f>
        <v>-11356182.220666667</v>
      </c>
    </row>
    <row r="21" spans="2:11" ht="16.5" customHeight="1" x14ac:dyDescent="0.25">
      <c r="B21" s="56" t="s">
        <v>13</v>
      </c>
      <c r="C21" s="48"/>
      <c r="D21" s="48"/>
      <c r="E21" s="48"/>
      <c r="F21" s="57"/>
      <c r="G21" s="63">
        <f>G92</f>
        <v>-37662014.579999998</v>
      </c>
    </row>
    <row r="22" spans="2:11" x14ac:dyDescent="0.25">
      <c r="B22" s="56" t="s">
        <v>14</v>
      </c>
      <c r="C22" s="48"/>
      <c r="D22" s="48"/>
      <c r="E22" s="48"/>
      <c r="F22" s="57"/>
      <c r="G22" s="60">
        <f>SUM(G15:G21)</f>
        <v>72416796.19933334</v>
      </c>
    </row>
    <row r="23" spans="2:11" x14ac:dyDescent="0.25">
      <c r="B23" s="56"/>
      <c r="C23" s="48"/>
      <c r="D23" s="55"/>
      <c r="E23" s="48"/>
      <c r="F23" s="57"/>
      <c r="G23" s="64"/>
    </row>
    <row r="24" spans="2:11" x14ac:dyDescent="0.25">
      <c r="B24" s="50" t="s">
        <v>15</v>
      </c>
      <c r="C24" s="65"/>
      <c r="D24" s="52"/>
      <c r="E24" s="65"/>
      <c r="F24" s="57"/>
      <c r="G24" s="64"/>
    </row>
    <row r="25" spans="2:11" x14ac:dyDescent="0.25">
      <c r="B25" s="56" t="s">
        <v>16</v>
      </c>
      <c r="C25" s="48"/>
      <c r="D25" s="55"/>
      <c r="E25" s="48"/>
      <c r="F25" s="57"/>
      <c r="G25" s="60">
        <f>[7]NOTES!I17</f>
        <v>0</v>
      </c>
    </row>
    <row r="26" spans="2:11" x14ac:dyDescent="0.25">
      <c r="B26" s="56" t="s">
        <v>17</v>
      </c>
      <c r="C26" s="48"/>
      <c r="D26" s="48"/>
      <c r="E26" s="48"/>
      <c r="F26" s="48"/>
      <c r="G26" s="60">
        <f>[7]NOTES!I20</f>
        <v>0</v>
      </c>
    </row>
    <row r="27" spans="2:11" x14ac:dyDescent="0.25">
      <c r="B27" s="56" t="s">
        <v>18</v>
      </c>
      <c r="C27" s="48"/>
      <c r="D27" s="55"/>
      <c r="E27" s="48"/>
      <c r="F27" s="57"/>
      <c r="G27" s="60"/>
    </row>
    <row r="28" spans="2:11" x14ac:dyDescent="0.25">
      <c r="B28" s="56"/>
      <c r="C28" s="48"/>
      <c r="D28" s="55"/>
      <c r="E28" s="48"/>
      <c r="F28" s="57"/>
      <c r="G28" s="64"/>
    </row>
    <row r="29" spans="2:11" x14ac:dyDescent="0.25">
      <c r="B29" s="50" t="s">
        <v>19</v>
      </c>
      <c r="C29" s="65"/>
      <c r="D29" s="65"/>
      <c r="E29" s="48"/>
      <c r="F29" s="57"/>
      <c r="G29" s="66"/>
    </row>
    <row r="30" spans="2:11" x14ac:dyDescent="0.25">
      <c r="B30" s="56"/>
      <c r="C30" s="48"/>
      <c r="D30" s="48"/>
      <c r="E30" s="48"/>
      <c r="F30" s="57"/>
      <c r="G30" s="66"/>
    </row>
    <row r="31" spans="2:11" x14ac:dyDescent="0.25">
      <c r="B31" s="56" t="s">
        <v>20</v>
      </c>
      <c r="C31" s="48"/>
      <c r="D31" s="48"/>
      <c r="E31" s="48"/>
      <c r="F31" s="57"/>
      <c r="G31" s="67">
        <f>[7]NOTES!I24</f>
        <v>0</v>
      </c>
      <c r="K31" s="20"/>
    </row>
    <row r="32" spans="2:11" x14ac:dyDescent="0.25">
      <c r="B32" s="56" t="s">
        <v>21</v>
      </c>
      <c r="C32" s="48"/>
      <c r="D32" s="48"/>
      <c r="E32" s="48"/>
      <c r="F32" s="57"/>
      <c r="G32" s="69">
        <f>[7]NOTES!I42</f>
        <v>13253326.969999999</v>
      </c>
    </row>
    <row r="33" spans="2:12" x14ac:dyDescent="0.25">
      <c r="B33" s="56"/>
      <c r="C33" s="48"/>
      <c r="D33" s="48"/>
      <c r="E33" s="48"/>
      <c r="F33" s="57"/>
      <c r="G33" s="68">
        <f>SUM(G31:G32)</f>
        <v>13253326.969999999</v>
      </c>
    </row>
    <row r="34" spans="2:12" ht="6.75" hidden="1" customHeight="1" x14ac:dyDescent="0.25">
      <c r="B34" s="56"/>
      <c r="C34" s="48"/>
      <c r="D34" s="48"/>
      <c r="E34" s="48"/>
      <c r="F34" s="57"/>
      <c r="G34" s="66"/>
    </row>
    <row r="35" spans="2:12" x14ac:dyDescent="0.25">
      <c r="B35" s="56"/>
      <c r="C35" s="48"/>
      <c r="D35" s="48"/>
      <c r="E35" s="48"/>
      <c r="F35" s="57"/>
      <c r="G35" s="66"/>
    </row>
    <row r="36" spans="2:12" ht="15.75" thickBot="1" x14ac:dyDescent="0.3">
      <c r="B36" s="56"/>
      <c r="C36" s="48"/>
      <c r="D36" s="48"/>
      <c r="E36" s="48"/>
      <c r="F36" s="57"/>
      <c r="G36" s="70">
        <f>G33+G27+G25+G22+G26</f>
        <v>85670123.169333339</v>
      </c>
      <c r="H36" s="20"/>
      <c r="L36" s="31"/>
    </row>
    <row r="37" spans="2:12" ht="15.75" thickTop="1" x14ac:dyDescent="0.25">
      <c r="B37" s="56"/>
      <c r="C37" s="48"/>
      <c r="D37" s="48"/>
      <c r="E37" s="48"/>
      <c r="F37" s="57"/>
      <c r="G37" s="66"/>
    </row>
    <row r="38" spans="2:12" x14ac:dyDescent="0.25">
      <c r="B38" s="54" t="s">
        <v>23</v>
      </c>
      <c r="C38" s="48"/>
      <c r="D38" s="48"/>
      <c r="E38" s="48"/>
      <c r="F38" s="57"/>
      <c r="G38" s="59"/>
    </row>
    <row r="39" spans="2:12" x14ac:dyDescent="0.25">
      <c r="B39" s="56"/>
      <c r="C39" s="48"/>
      <c r="D39" s="48"/>
      <c r="E39" s="48"/>
      <c r="F39" s="57"/>
      <c r="G39" s="59"/>
      <c r="J39" s="20"/>
    </row>
    <row r="40" spans="2:12" x14ac:dyDescent="0.25">
      <c r="B40" s="50" t="s">
        <v>24</v>
      </c>
      <c r="C40" s="65"/>
      <c r="D40" s="48"/>
      <c r="E40" s="48"/>
      <c r="F40" s="57"/>
      <c r="G40" s="59"/>
      <c r="J40" s="20"/>
      <c r="K40" s="20"/>
    </row>
    <row r="41" spans="2:12" x14ac:dyDescent="0.25">
      <c r="B41" s="54"/>
      <c r="C41" s="48"/>
      <c r="D41" s="48"/>
      <c r="E41" s="48"/>
      <c r="F41" s="57"/>
      <c r="G41" s="59"/>
      <c r="I41" s="20"/>
    </row>
    <row r="42" spans="2:12" x14ac:dyDescent="0.25">
      <c r="B42" s="56" t="s">
        <v>25</v>
      </c>
      <c r="C42" s="48"/>
      <c r="D42" s="48"/>
      <c r="E42" s="48"/>
      <c r="F42" s="57"/>
      <c r="G42" s="71">
        <f>[7]NOTES!K60-[7]NOTES!K56</f>
        <v>708695.20833333349</v>
      </c>
    </row>
    <row r="43" spans="2:12" x14ac:dyDescent="0.25">
      <c r="B43" s="56" t="s">
        <v>26</v>
      </c>
      <c r="C43" s="48"/>
      <c r="D43" s="48"/>
      <c r="E43" s="48"/>
      <c r="F43" s="72"/>
      <c r="G43" s="60">
        <f>[7]NOTES!I68</f>
        <v>3601000</v>
      </c>
      <c r="H43" s="20"/>
      <c r="I43" t="s">
        <v>33</v>
      </c>
    </row>
    <row r="44" spans="2:12" x14ac:dyDescent="0.25">
      <c r="B44" s="56" t="s">
        <v>27</v>
      </c>
      <c r="C44" s="48"/>
      <c r="D44" s="48"/>
      <c r="E44" s="48"/>
      <c r="F44" s="48"/>
      <c r="G44" s="60">
        <f>[7]NOTES!I70</f>
        <v>11060615</v>
      </c>
      <c r="H44" s="20"/>
    </row>
    <row r="45" spans="2:12" x14ac:dyDescent="0.25">
      <c r="B45" s="56" t="s">
        <v>28</v>
      </c>
      <c r="C45" s="48"/>
      <c r="D45" s="48"/>
      <c r="E45" s="48"/>
      <c r="F45" s="48"/>
      <c r="G45" s="60">
        <f>[7]NOTES!I78</f>
        <v>1302000</v>
      </c>
      <c r="K45" s="31"/>
    </row>
    <row r="46" spans="2:12" x14ac:dyDescent="0.25">
      <c r="B46" s="56"/>
      <c r="C46" s="48"/>
      <c r="D46" s="48"/>
      <c r="E46" s="48"/>
      <c r="F46" s="48"/>
      <c r="G46" s="60"/>
      <c r="K46" s="31"/>
    </row>
    <row r="47" spans="2:12" x14ac:dyDescent="0.25">
      <c r="B47" s="50" t="s">
        <v>29</v>
      </c>
      <c r="C47" s="65"/>
      <c r="D47" s="65"/>
      <c r="E47" s="48"/>
      <c r="F47" s="48"/>
      <c r="G47" s="59"/>
      <c r="J47" s="20"/>
    </row>
    <row r="48" spans="2:12" x14ac:dyDescent="0.25">
      <c r="B48" s="54"/>
      <c r="C48" s="48"/>
      <c r="D48" s="48"/>
      <c r="E48" s="48"/>
      <c r="F48" s="48"/>
      <c r="G48" s="73"/>
      <c r="K48" s="20"/>
    </row>
    <row r="49" spans="1:7" x14ac:dyDescent="0.25">
      <c r="B49" s="56" t="s">
        <v>30</v>
      </c>
      <c r="C49" s="48"/>
      <c r="D49" s="48"/>
      <c r="E49" s="48"/>
      <c r="F49" s="48"/>
      <c r="G49" s="74">
        <f>[7]NOTES!I82+[7]NOTES!I90</f>
        <v>14941921.799999997</v>
      </c>
    </row>
    <row r="50" spans="1:7" x14ac:dyDescent="0.25">
      <c r="B50" s="56" t="s">
        <v>31</v>
      </c>
      <c r="C50" s="48"/>
      <c r="D50" s="48"/>
      <c r="E50" s="48"/>
      <c r="F50" s="48"/>
      <c r="G50" s="62">
        <f>[7]NOTES!I108</f>
        <v>5366148.21</v>
      </c>
    </row>
    <row r="51" spans="1:7" x14ac:dyDescent="0.25">
      <c r="B51" s="56" t="s">
        <v>32</v>
      </c>
      <c r="C51" s="48"/>
      <c r="D51" s="48"/>
      <c r="E51" s="48"/>
      <c r="F51" s="48"/>
      <c r="G51" s="62">
        <f>[7]NOTES!I136</f>
        <v>35337769.279999994</v>
      </c>
    </row>
    <row r="52" spans="1:7" x14ac:dyDescent="0.25">
      <c r="B52" s="56" t="s">
        <v>34</v>
      </c>
      <c r="C52" s="48"/>
      <c r="D52" s="48"/>
      <c r="E52" s="48"/>
      <c r="F52" s="48"/>
      <c r="G52" s="62">
        <f>[7]NOTES!I152</f>
        <v>13351973.33</v>
      </c>
    </row>
    <row r="53" spans="1:7" x14ac:dyDescent="0.25">
      <c r="B53" s="56" t="s">
        <v>35</v>
      </c>
      <c r="C53" s="48"/>
      <c r="D53" s="48"/>
      <c r="E53" s="48"/>
      <c r="F53" s="48"/>
      <c r="G53" s="63">
        <v>0</v>
      </c>
    </row>
    <row r="54" spans="1:7" ht="21" customHeight="1" x14ac:dyDescent="0.25">
      <c r="B54" s="56"/>
      <c r="C54" s="48"/>
      <c r="D54" s="48"/>
      <c r="E54" s="48"/>
      <c r="F54" s="57"/>
      <c r="G54" s="60">
        <f>SUM(G49:G53)</f>
        <v>68997812.61999999</v>
      </c>
    </row>
    <row r="55" spans="1:7" ht="15.75" thickBot="1" x14ac:dyDescent="0.3">
      <c r="B55" s="48"/>
      <c r="C55" s="48"/>
      <c r="D55" s="48"/>
      <c r="E55" s="48"/>
      <c r="F55" s="48"/>
      <c r="G55" s="75">
        <f>G42+G43+G45+G54+G44</f>
        <v>85670122.828333318</v>
      </c>
    </row>
    <row r="56" spans="1:7" ht="15.75" thickTop="1" x14ac:dyDescent="0.25">
      <c r="B56" s="48"/>
      <c r="C56" s="48"/>
      <c r="D56" s="48"/>
      <c r="E56" s="48"/>
      <c r="F56" s="48" t="s">
        <v>52</v>
      </c>
      <c r="G56" s="76"/>
    </row>
    <row r="57" spans="1:7" x14ac:dyDescent="0.25">
      <c r="B57" s="48"/>
      <c r="C57" s="48"/>
      <c r="D57" s="48"/>
      <c r="E57" s="48"/>
      <c r="F57" s="48"/>
      <c r="G57" s="71"/>
    </row>
    <row r="58" spans="1:7" x14ac:dyDescent="0.25">
      <c r="B58" s="77"/>
      <c r="C58" s="48"/>
      <c r="D58" s="48"/>
      <c r="E58" s="53"/>
      <c r="F58" s="48"/>
      <c r="G58" s="77"/>
    </row>
    <row r="59" spans="1:7" s="38" customFormat="1" ht="18.75" customHeight="1" x14ac:dyDescent="0.25">
      <c r="B59" s="101" t="s">
        <v>0</v>
      </c>
      <c r="C59" s="101"/>
      <c r="D59" s="101"/>
      <c r="E59" s="101"/>
      <c r="F59" s="101"/>
      <c r="G59" s="101"/>
    </row>
    <row r="60" spans="1:7" s="38" customFormat="1" ht="18.75" customHeight="1" x14ac:dyDescent="0.25">
      <c r="B60" s="101" t="s">
        <v>36</v>
      </c>
      <c r="C60" s="101"/>
      <c r="D60" s="101"/>
      <c r="E60" s="101"/>
      <c r="F60" s="101"/>
      <c r="G60" s="101"/>
    </row>
    <row r="61" spans="1:7" s="38" customFormat="1" ht="18.75" customHeight="1" x14ac:dyDescent="0.25">
      <c r="B61" s="101" t="str">
        <f>B4</f>
        <v>AS AT MARCH 31, 2023</v>
      </c>
      <c r="C61" s="101"/>
      <c r="D61" s="101"/>
      <c r="E61" s="101"/>
      <c r="F61" s="101"/>
      <c r="G61" s="101"/>
    </row>
    <row r="62" spans="1:7" s="38" customFormat="1" ht="16.5" x14ac:dyDescent="0.25">
      <c r="A62" s="39"/>
      <c r="B62" s="53"/>
      <c r="C62" s="53"/>
      <c r="D62" s="53"/>
      <c r="E62" s="53"/>
      <c r="F62" s="53"/>
      <c r="G62" s="53"/>
    </row>
    <row r="63" spans="1:7" s="38" customFormat="1" ht="16.5" x14ac:dyDescent="0.25">
      <c r="A63" s="39"/>
      <c r="B63" s="53"/>
      <c r="C63" s="53"/>
      <c r="D63" s="53"/>
      <c r="E63" s="53"/>
      <c r="F63" s="53"/>
      <c r="G63" s="47" t="s">
        <v>3</v>
      </c>
    </row>
    <row r="64" spans="1:7" s="38" customFormat="1" ht="16.5" x14ac:dyDescent="0.25">
      <c r="A64" s="39"/>
      <c r="B64" s="53"/>
      <c r="C64" s="53"/>
      <c r="D64" s="53"/>
      <c r="E64" s="53"/>
      <c r="F64" s="53"/>
      <c r="G64" s="49">
        <f>G7</f>
        <v>45016</v>
      </c>
    </row>
    <row r="65" spans="2:7" x14ac:dyDescent="0.25">
      <c r="B65" s="57"/>
      <c r="C65" s="57"/>
      <c r="D65" s="57"/>
      <c r="E65" s="57"/>
      <c r="F65" s="48"/>
      <c r="G65" s="47">
        <f>G8</f>
        <v>2023</v>
      </c>
    </row>
    <row r="66" spans="2:7" x14ac:dyDescent="0.25">
      <c r="B66" s="48"/>
      <c r="C66" s="48"/>
      <c r="D66" s="48"/>
      <c r="E66" s="48"/>
      <c r="F66" s="55"/>
      <c r="G66" s="47" t="s">
        <v>5</v>
      </c>
    </row>
    <row r="67" spans="2:7" x14ac:dyDescent="0.25">
      <c r="B67" s="48"/>
      <c r="C67" s="48"/>
      <c r="D67" s="48"/>
      <c r="E67" s="48"/>
      <c r="F67" s="48"/>
      <c r="G67" s="57"/>
    </row>
    <row r="68" spans="2:7" x14ac:dyDescent="0.25">
      <c r="B68" s="48"/>
      <c r="C68" s="48"/>
      <c r="D68" s="48"/>
      <c r="E68" s="48"/>
      <c r="F68" s="48"/>
      <c r="G68" s="78"/>
    </row>
    <row r="69" spans="2:7" x14ac:dyDescent="0.25">
      <c r="B69" s="56" t="s">
        <v>37</v>
      </c>
      <c r="C69" s="48"/>
      <c r="D69" s="48"/>
      <c r="E69" s="48"/>
      <c r="F69" s="48"/>
      <c r="G69" s="79">
        <f>[7]NOTES!I159</f>
        <v>8165161.2800000003</v>
      </c>
    </row>
    <row r="70" spans="2:7" x14ac:dyDescent="0.25">
      <c r="B70" s="56"/>
      <c r="C70" s="48"/>
      <c r="D70" s="48"/>
      <c r="E70" s="48"/>
      <c r="F70" s="48"/>
      <c r="G70" s="79"/>
    </row>
    <row r="71" spans="2:7" x14ac:dyDescent="0.25">
      <c r="B71" s="56" t="s">
        <v>38</v>
      </c>
      <c r="C71" s="48"/>
      <c r="D71" s="48"/>
      <c r="E71" s="48"/>
      <c r="F71" s="48"/>
      <c r="G71" s="79">
        <f>'[7]Capital Gain Working '!M170</f>
        <v>-5256271.4790000012</v>
      </c>
    </row>
    <row r="72" spans="2:7" x14ac:dyDescent="0.25">
      <c r="B72" s="56"/>
      <c r="C72" s="48"/>
      <c r="D72" s="48"/>
      <c r="E72" s="48"/>
      <c r="F72" s="48"/>
      <c r="G72" s="79"/>
    </row>
    <row r="73" spans="2:7" x14ac:dyDescent="0.25">
      <c r="B73" s="56" t="s">
        <v>39</v>
      </c>
      <c r="C73" s="48"/>
      <c r="D73" s="48"/>
      <c r="E73" s="48"/>
      <c r="F73" s="48"/>
      <c r="G73" s="79">
        <f>[7]NOTES!I174</f>
        <v>866624.44</v>
      </c>
    </row>
    <row r="74" spans="2:7" x14ac:dyDescent="0.25">
      <c r="B74" s="56"/>
      <c r="C74" s="48"/>
      <c r="D74" s="48"/>
      <c r="E74" s="48"/>
      <c r="F74" s="48"/>
      <c r="G74" s="79"/>
    </row>
    <row r="75" spans="2:7" x14ac:dyDescent="0.25">
      <c r="B75" s="56" t="s">
        <v>40</v>
      </c>
      <c r="C75" s="48"/>
      <c r="D75" s="48"/>
      <c r="E75" s="48"/>
      <c r="F75" s="48"/>
      <c r="G75" s="79">
        <f>[7]NOTES!I177</f>
        <v>916.75</v>
      </c>
    </row>
    <row r="76" spans="2:7" x14ac:dyDescent="0.25">
      <c r="B76" s="56"/>
      <c r="C76" s="48"/>
      <c r="D76" s="48"/>
      <c r="E76" s="48"/>
      <c r="F76" s="48"/>
      <c r="G76" s="79"/>
    </row>
    <row r="77" spans="2:7" x14ac:dyDescent="0.25">
      <c r="B77" s="56" t="s">
        <v>41</v>
      </c>
      <c r="C77" s="48"/>
      <c r="D77" s="48"/>
      <c r="E77" s="48"/>
      <c r="F77" s="48"/>
      <c r="G77" s="79">
        <f>[7]NOTES!I180</f>
        <v>1312399.48</v>
      </c>
    </row>
    <row r="78" spans="2:7" x14ac:dyDescent="0.25">
      <c r="B78" s="56"/>
      <c r="C78" s="48"/>
      <c r="D78" s="48"/>
      <c r="E78" s="48"/>
      <c r="F78" s="48"/>
      <c r="G78" s="80"/>
    </row>
    <row r="79" spans="2:7" ht="20.100000000000001" customHeight="1" x14ac:dyDescent="0.25">
      <c r="B79" s="56"/>
      <c r="C79" s="48"/>
      <c r="D79" s="48"/>
      <c r="E79" s="48"/>
      <c r="F79" s="48"/>
      <c r="G79" s="79">
        <f>SUM(G69:G77)</f>
        <v>5088830.470999999</v>
      </c>
    </row>
    <row r="80" spans="2:7" x14ac:dyDescent="0.25">
      <c r="B80" s="56" t="s">
        <v>33</v>
      </c>
      <c r="C80" s="48"/>
      <c r="D80" s="48"/>
      <c r="E80" s="48"/>
      <c r="F80" s="57"/>
      <c r="G80" s="78"/>
    </row>
    <row r="81" spans="2:8" x14ac:dyDescent="0.25">
      <c r="B81" s="48"/>
      <c r="C81" s="48"/>
      <c r="D81" s="48"/>
      <c r="E81" s="48"/>
      <c r="F81" s="48"/>
      <c r="G81" s="48"/>
    </row>
    <row r="82" spans="2:8" x14ac:dyDescent="0.25">
      <c r="B82" s="56"/>
      <c r="C82" s="48"/>
      <c r="D82" s="48"/>
      <c r="E82" s="48"/>
      <c r="F82" s="57"/>
      <c r="G82" s="78"/>
    </row>
    <row r="83" spans="2:8" ht="20.100000000000001" customHeight="1" x14ac:dyDescent="0.25">
      <c r="B83" s="56"/>
      <c r="C83" s="48"/>
      <c r="D83" s="48"/>
      <c r="E83" s="48"/>
      <c r="F83" s="57"/>
      <c r="G83" s="78"/>
    </row>
    <row r="84" spans="2:8" ht="21.75" customHeight="1" x14ac:dyDescent="0.25">
      <c r="B84" s="56" t="s">
        <v>42</v>
      </c>
      <c r="C84" s="48"/>
      <c r="D84" s="48"/>
      <c r="E84" s="48"/>
      <c r="F84" s="72"/>
      <c r="G84" s="82">
        <f>[7]NOTES!I231-G88</f>
        <v>16041060.691666666</v>
      </c>
    </row>
    <row r="85" spans="2:8" x14ac:dyDescent="0.25">
      <c r="B85" s="56"/>
      <c r="C85" s="48"/>
      <c r="D85" s="48"/>
      <c r="E85" s="48"/>
      <c r="F85" s="48"/>
      <c r="G85" s="78"/>
    </row>
    <row r="86" spans="2:8" x14ac:dyDescent="0.25">
      <c r="B86" s="56" t="s">
        <v>43</v>
      </c>
      <c r="C86" s="48"/>
      <c r="D86" s="48"/>
      <c r="E86" s="48"/>
      <c r="F86" s="48"/>
      <c r="G86" s="78">
        <f>G79-G84</f>
        <v>-10952230.220666667</v>
      </c>
    </row>
    <row r="87" spans="2:8" x14ac:dyDescent="0.25">
      <c r="B87" s="56"/>
      <c r="C87" s="48"/>
      <c r="D87" s="48"/>
      <c r="E87" s="48"/>
      <c r="F87" s="48"/>
      <c r="G87" s="78"/>
    </row>
    <row r="88" spans="2:8" x14ac:dyDescent="0.25">
      <c r="B88" s="56" t="s">
        <v>44</v>
      </c>
      <c r="C88" s="48"/>
      <c r="D88" s="48"/>
      <c r="E88" s="48"/>
      <c r="F88" s="48"/>
      <c r="G88" s="81">
        <f>[7]NOTES!I229</f>
        <v>403952</v>
      </c>
    </row>
    <row r="89" spans="2:8" x14ac:dyDescent="0.25">
      <c r="B89" s="98"/>
      <c r="C89" s="99"/>
      <c r="D89" s="99"/>
      <c r="E89" s="99"/>
      <c r="F89" s="99"/>
      <c r="G89" s="79"/>
    </row>
    <row r="90" spans="2:8" x14ac:dyDescent="0.25">
      <c r="B90" s="98" t="s">
        <v>45</v>
      </c>
      <c r="C90" s="99"/>
      <c r="D90" s="99"/>
      <c r="E90" s="99"/>
      <c r="F90" s="99"/>
      <c r="G90" s="79">
        <f>G86-G88</f>
        <v>-11356182.220666667</v>
      </c>
    </row>
    <row r="91" spans="2:8" x14ac:dyDescent="0.25">
      <c r="B91" s="56"/>
      <c r="C91" s="48"/>
      <c r="D91" s="48"/>
      <c r="E91" s="48"/>
      <c r="F91" s="48"/>
      <c r="G91" s="79"/>
    </row>
    <row r="92" spans="2:8" x14ac:dyDescent="0.25">
      <c r="B92" s="56" t="s">
        <v>46</v>
      </c>
      <c r="C92" s="48"/>
      <c r="D92" s="48"/>
      <c r="E92" s="48"/>
      <c r="F92" s="48"/>
      <c r="G92" s="79">
        <v>-37662014.579999998</v>
      </c>
      <c r="H92" s="20"/>
    </row>
    <row r="93" spans="2:8" x14ac:dyDescent="0.25">
      <c r="B93" s="56"/>
      <c r="C93" s="48"/>
      <c r="D93" s="48"/>
      <c r="E93" s="48"/>
      <c r="F93" s="48"/>
      <c r="G93" s="79"/>
    </row>
    <row r="94" spans="2:8" x14ac:dyDescent="0.25">
      <c r="B94" s="56"/>
      <c r="C94" s="48"/>
      <c r="D94" s="48"/>
      <c r="E94" s="48"/>
      <c r="F94" s="48"/>
      <c r="G94" s="79"/>
    </row>
    <row r="95" spans="2:8" ht="6" customHeight="1" x14ac:dyDescent="0.25">
      <c r="B95" s="56"/>
      <c r="C95" s="48"/>
      <c r="D95" s="48"/>
      <c r="E95" s="48"/>
      <c r="F95" s="48"/>
      <c r="G95" s="79"/>
    </row>
    <row r="96" spans="2:8" ht="15.75" thickBot="1" x14ac:dyDescent="0.3">
      <c r="B96" s="56" t="s">
        <v>47</v>
      </c>
      <c r="C96" s="48"/>
      <c r="D96" s="48"/>
      <c r="E96" s="48"/>
      <c r="F96" s="48"/>
      <c r="G96" s="83">
        <f>G90+G92</f>
        <v>-49018196.800666668</v>
      </c>
    </row>
    <row r="97" spans="1:7" ht="15.75" thickTop="1" x14ac:dyDescent="0.25">
      <c r="B97" s="56"/>
      <c r="C97" s="48"/>
      <c r="D97" s="48"/>
      <c r="E97" s="48"/>
      <c r="F97" s="48"/>
      <c r="G97" s="48"/>
    </row>
    <row r="98" spans="1:7" x14ac:dyDescent="0.25">
      <c r="B98" s="48"/>
      <c r="C98" s="48"/>
      <c r="D98" s="48"/>
      <c r="E98" s="48"/>
      <c r="F98" s="48"/>
      <c r="G98" s="78"/>
    </row>
    <row r="99" spans="1:7" x14ac:dyDescent="0.25">
      <c r="B99" s="48"/>
      <c r="C99" s="48"/>
      <c r="D99" s="48"/>
      <c r="E99" s="48"/>
      <c r="F99" s="48"/>
      <c r="G99" s="78"/>
    </row>
    <row r="100" spans="1:7" ht="4.5" customHeight="1" x14ac:dyDescent="0.25">
      <c r="B100" s="48"/>
      <c r="C100" s="48"/>
      <c r="D100" s="48"/>
      <c r="E100" s="48"/>
      <c r="F100" s="48"/>
      <c r="G100" s="78"/>
    </row>
    <row r="101" spans="1:7" ht="15.75" x14ac:dyDescent="0.25">
      <c r="B101" s="37"/>
      <c r="E101" s="7"/>
      <c r="G101" s="37"/>
    </row>
    <row r="102" spans="1:7" ht="15.75" x14ac:dyDescent="0.25">
      <c r="B102" s="37"/>
      <c r="E102" s="7"/>
      <c r="G102" s="37"/>
    </row>
    <row r="103" spans="1:7" ht="15.75" x14ac:dyDescent="0.25">
      <c r="B103" s="37"/>
      <c r="E103" s="7"/>
      <c r="G103" s="37"/>
    </row>
    <row r="104" spans="1:7" ht="15.75" x14ac:dyDescent="0.25">
      <c r="B104" s="37"/>
      <c r="E104" s="7"/>
      <c r="G104" s="37"/>
    </row>
    <row r="105" spans="1:7" ht="15.75" x14ac:dyDescent="0.25">
      <c r="B105" s="37"/>
      <c r="E105" s="7"/>
      <c r="G105" s="37"/>
    </row>
    <row r="106" spans="1:7" ht="15.75" x14ac:dyDescent="0.25">
      <c r="B106" s="37"/>
      <c r="E106" s="7"/>
      <c r="G106" s="37"/>
    </row>
    <row r="107" spans="1:7" ht="15.75" x14ac:dyDescent="0.25">
      <c r="B107" s="37"/>
      <c r="E107" s="7"/>
      <c r="G107" s="37"/>
    </row>
    <row r="108" spans="1:7" ht="15.75" x14ac:dyDescent="0.25">
      <c r="B108" s="37"/>
      <c r="E108" s="7"/>
      <c r="G108" s="37"/>
    </row>
    <row r="109" spans="1:7" ht="15.75" x14ac:dyDescent="0.25">
      <c r="B109" s="37"/>
      <c r="E109" s="7"/>
      <c r="G109" s="37"/>
    </row>
    <row r="110" spans="1:7" ht="15.75" x14ac:dyDescent="0.25">
      <c r="B110" s="37"/>
      <c r="E110" s="7"/>
      <c r="G110" s="37"/>
    </row>
    <row r="112" spans="1:7" ht="15.75" x14ac:dyDescent="0.25">
      <c r="A112" s="11"/>
      <c r="B112" s="11"/>
      <c r="C112" s="11"/>
      <c r="D112" s="11"/>
      <c r="E112" s="11"/>
      <c r="F112" s="11"/>
      <c r="G112" s="11"/>
    </row>
    <row r="113" spans="1:7" ht="15.75" x14ac:dyDescent="0.25">
      <c r="A113" s="11"/>
      <c r="B113" s="11"/>
      <c r="C113" s="11"/>
      <c r="D113" s="11"/>
      <c r="E113" s="11"/>
      <c r="F113" s="11"/>
      <c r="G113" s="11"/>
    </row>
    <row r="114" spans="1:7" ht="15.75" x14ac:dyDescent="0.25">
      <c r="A114" s="11"/>
      <c r="B114" s="11"/>
      <c r="C114" s="11"/>
      <c r="D114" s="11"/>
      <c r="E114" s="11"/>
      <c r="F114" s="11"/>
      <c r="G114" s="11"/>
    </row>
    <row r="115" spans="1:7" ht="15.75" x14ac:dyDescent="0.25">
      <c r="A115" s="11"/>
      <c r="B115" s="11"/>
      <c r="C115" s="11"/>
      <c r="D115" s="11"/>
      <c r="E115" s="11"/>
      <c r="F115" s="11"/>
      <c r="G115" s="11"/>
    </row>
    <row r="116" spans="1:7" ht="15.75" x14ac:dyDescent="0.25">
      <c r="A116" s="11"/>
      <c r="B116" s="11"/>
      <c r="C116" s="11"/>
      <c r="D116" s="11"/>
      <c r="E116" s="11"/>
      <c r="F116" s="11"/>
      <c r="G116" s="11"/>
    </row>
    <row r="117" spans="1:7" ht="15.75" x14ac:dyDescent="0.25">
      <c r="A117" s="11"/>
      <c r="B117" s="11"/>
      <c r="C117" s="11"/>
      <c r="D117" s="11"/>
      <c r="E117" s="11"/>
      <c r="F117" s="11"/>
      <c r="G117" s="11"/>
    </row>
    <row r="118" spans="1:7" ht="15.75" x14ac:dyDescent="0.25">
      <c r="A118" s="11"/>
      <c r="B118" s="11"/>
      <c r="C118" s="11"/>
      <c r="D118" s="11"/>
      <c r="E118" s="11"/>
      <c r="F118" s="11"/>
      <c r="G118" s="11"/>
    </row>
    <row r="119" spans="1:7" ht="15.75" x14ac:dyDescent="0.25">
      <c r="A119" s="11"/>
      <c r="B119" s="11"/>
      <c r="C119" s="11"/>
      <c r="D119" s="11"/>
      <c r="E119" s="11"/>
      <c r="F119" s="11"/>
      <c r="G119" s="11"/>
    </row>
    <row r="120" spans="1:7" ht="15.75" x14ac:dyDescent="0.25">
      <c r="A120" s="11"/>
      <c r="B120" s="11"/>
      <c r="C120" s="11"/>
      <c r="D120" s="11"/>
      <c r="E120" s="11"/>
      <c r="F120" s="11"/>
      <c r="G120" s="11"/>
    </row>
    <row r="121" spans="1:7" ht="15.75" x14ac:dyDescent="0.25">
      <c r="A121" s="11"/>
      <c r="B121" s="11"/>
      <c r="C121" s="11"/>
      <c r="D121" s="11"/>
      <c r="E121" s="11"/>
      <c r="F121" s="11"/>
      <c r="G121" s="11"/>
    </row>
    <row r="122" spans="1:7" ht="15.75" x14ac:dyDescent="0.25">
      <c r="A122" s="11"/>
      <c r="B122" s="11"/>
      <c r="C122" s="11"/>
      <c r="D122" s="11"/>
      <c r="E122" s="11"/>
      <c r="F122" s="11"/>
      <c r="G122" s="11"/>
    </row>
    <row r="123" spans="1:7" ht="15.75" x14ac:dyDescent="0.25">
      <c r="A123" s="11"/>
      <c r="B123" s="11"/>
      <c r="C123" s="11"/>
      <c r="D123" s="11"/>
      <c r="E123" s="11"/>
      <c r="F123" s="11"/>
      <c r="G123" s="11"/>
    </row>
    <row r="124" spans="1:7" ht="15.75" x14ac:dyDescent="0.25">
      <c r="A124" s="11"/>
      <c r="B124" s="11"/>
      <c r="C124" s="11"/>
      <c r="D124" s="11"/>
      <c r="E124" s="11"/>
      <c r="F124" s="11"/>
      <c r="G124" s="11"/>
    </row>
    <row r="125" spans="1:7" ht="15.75" x14ac:dyDescent="0.25">
      <c r="A125" s="11"/>
      <c r="B125" s="11"/>
      <c r="C125" s="11"/>
      <c r="D125" s="11"/>
      <c r="E125" s="11"/>
      <c r="F125" s="11"/>
      <c r="G125" s="11"/>
    </row>
    <row r="126" spans="1:7" ht="15.75" x14ac:dyDescent="0.25">
      <c r="A126" s="11"/>
      <c r="B126" s="11"/>
      <c r="C126" s="11"/>
      <c r="D126" s="11"/>
      <c r="E126" s="11"/>
      <c r="F126" s="11"/>
      <c r="G126" s="11"/>
    </row>
    <row r="127" spans="1:7" ht="15.75" x14ac:dyDescent="0.25">
      <c r="A127" s="11"/>
      <c r="B127" s="11"/>
      <c r="C127" s="11"/>
      <c r="D127" s="11"/>
      <c r="E127" s="11"/>
      <c r="F127" s="11"/>
      <c r="G127" s="11"/>
    </row>
    <row r="128" spans="1:7" ht="15.75" x14ac:dyDescent="0.25">
      <c r="A128" s="11"/>
      <c r="B128" s="11"/>
      <c r="C128" s="11"/>
      <c r="D128" s="11"/>
      <c r="E128" s="11"/>
      <c r="F128" s="11"/>
      <c r="G128" s="11"/>
    </row>
    <row r="129" spans="1:7" ht="15.75" x14ac:dyDescent="0.25">
      <c r="A129" s="11"/>
      <c r="B129" s="11"/>
      <c r="C129" s="11"/>
      <c r="D129" s="11"/>
      <c r="E129" s="11"/>
      <c r="F129" s="11"/>
      <c r="G129" s="11"/>
    </row>
    <row r="130" spans="1:7" ht="15.75" x14ac:dyDescent="0.25">
      <c r="A130" s="11"/>
      <c r="B130" s="11"/>
      <c r="C130" s="11"/>
      <c r="D130" s="11"/>
      <c r="E130" s="11"/>
      <c r="F130" s="11"/>
      <c r="G130" s="11"/>
    </row>
    <row r="131" spans="1:7" ht="15.75" x14ac:dyDescent="0.25">
      <c r="A131" s="11"/>
      <c r="B131" s="11"/>
      <c r="C131" s="11"/>
      <c r="D131" s="11"/>
      <c r="E131" s="11"/>
      <c r="F131" s="11"/>
      <c r="G131" s="11"/>
    </row>
    <row r="132" spans="1:7" ht="15.75" x14ac:dyDescent="0.25">
      <c r="A132" s="11"/>
      <c r="B132" s="11"/>
      <c r="C132" s="11"/>
      <c r="D132" s="11"/>
      <c r="E132" s="11"/>
      <c r="F132" s="11"/>
      <c r="G132" s="11"/>
    </row>
    <row r="133" spans="1:7" ht="15.75" x14ac:dyDescent="0.25">
      <c r="A133" s="11"/>
      <c r="B133" s="11"/>
      <c r="C133" s="11"/>
      <c r="D133" s="11"/>
      <c r="E133" s="11"/>
      <c r="F133" s="11"/>
      <c r="G133" s="11"/>
    </row>
    <row r="134" spans="1:7" ht="15.75" x14ac:dyDescent="0.25">
      <c r="A134" s="11"/>
      <c r="B134" s="11"/>
      <c r="C134" s="11"/>
      <c r="D134" s="11"/>
      <c r="E134" s="11"/>
      <c r="F134" s="11"/>
      <c r="G134" s="11"/>
    </row>
    <row r="135" spans="1:7" ht="15.75" x14ac:dyDescent="0.25">
      <c r="A135" s="11"/>
      <c r="B135" s="11"/>
      <c r="C135" s="11"/>
      <c r="D135" s="11"/>
      <c r="E135" s="11"/>
      <c r="F135" s="11"/>
      <c r="G135" s="11"/>
    </row>
    <row r="136" spans="1:7" ht="15.75" x14ac:dyDescent="0.25">
      <c r="A136" s="11"/>
      <c r="B136" s="11"/>
      <c r="C136" s="11"/>
      <c r="D136" s="11"/>
      <c r="E136" s="11"/>
      <c r="F136" s="11"/>
      <c r="G136" s="11"/>
    </row>
    <row r="137" spans="1:7" ht="15.75" x14ac:dyDescent="0.25">
      <c r="A137" s="11"/>
      <c r="B137" s="11"/>
      <c r="C137" s="11"/>
      <c r="D137" s="11"/>
      <c r="E137" s="11"/>
      <c r="F137" s="11"/>
      <c r="G137" s="11"/>
    </row>
    <row r="138" spans="1:7" ht="15.75" x14ac:dyDescent="0.25">
      <c r="A138" s="11"/>
      <c r="B138" s="11"/>
      <c r="C138" s="11"/>
      <c r="D138" s="11"/>
      <c r="E138" s="11"/>
      <c r="F138" s="11"/>
      <c r="G138" s="11"/>
    </row>
    <row r="139" spans="1:7" ht="15.75" x14ac:dyDescent="0.25">
      <c r="A139" s="11"/>
      <c r="B139" s="11"/>
      <c r="C139" s="11"/>
      <c r="D139" s="11"/>
      <c r="E139" s="11"/>
      <c r="F139" s="11"/>
      <c r="G139" s="11"/>
    </row>
    <row r="140" spans="1:7" ht="15.75" x14ac:dyDescent="0.25">
      <c r="A140" s="11"/>
      <c r="B140" s="11"/>
      <c r="C140" s="11"/>
      <c r="D140" s="11"/>
      <c r="E140" s="11"/>
      <c r="F140" s="11"/>
      <c r="G140" s="11"/>
    </row>
    <row r="141" spans="1:7" ht="15.75" x14ac:dyDescent="0.25">
      <c r="A141" s="11"/>
      <c r="B141" s="11"/>
      <c r="C141" s="11"/>
      <c r="D141" s="11"/>
      <c r="E141" s="11"/>
      <c r="F141" s="11"/>
      <c r="G141" s="11"/>
    </row>
    <row r="142" spans="1:7" ht="15.75" x14ac:dyDescent="0.25">
      <c r="A142" s="11"/>
      <c r="B142" s="11"/>
      <c r="C142" s="11"/>
      <c r="D142" s="11"/>
      <c r="E142" s="11"/>
      <c r="F142" s="11"/>
      <c r="G142" s="11"/>
    </row>
    <row r="143" spans="1:7" ht="15.75" x14ac:dyDescent="0.25">
      <c r="A143" s="11"/>
      <c r="B143" s="11"/>
      <c r="C143" s="11"/>
      <c r="D143" s="11"/>
      <c r="E143" s="11"/>
      <c r="F143" s="11"/>
      <c r="G143" s="11"/>
    </row>
    <row r="144" spans="1:7" ht="15.75" x14ac:dyDescent="0.25">
      <c r="A144" s="11"/>
      <c r="B144" s="11"/>
      <c r="C144" s="11"/>
      <c r="D144" s="11"/>
      <c r="E144" s="11"/>
      <c r="F144" s="11"/>
      <c r="G144" s="11"/>
    </row>
    <row r="145" spans="1:7" ht="15.75" x14ac:dyDescent="0.25">
      <c r="A145" s="11"/>
      <c r="B145" s="11"/>
      <c r="C145" s="11"/>
      <c r="D145" s="11"/>
      <c r="E145" s="11"/>
      <c r="F145" s="11"/>
      <c r="G145" s="11"/>
    </row>
    <row r="146" spans="1:7" ht="15.75" x14ac:dyDescent="0.25">
      <c r="A146" s="11"/>
      <c r="B146" s="11"/>
      <c r="C146" s="11"/>
      <c r="D146" s="11"/>
      <c r="E146" s="11"/>
      <c r="F146" s="11"/>
      <c r="G146" s="11"/>
    </row>
    <row r="147" spans="1:7" ht="15.75" x14ac:dyDescent="0.25">
      <c r="A147" s="11"/>
      <c r="B147" s="11"/>
      <c r="C147" s="11"/>
      <c r="D147" s="11"/>
      <c r="E147" s="11"/>
      <c r="F147" s="11"/>
      <c r="G147" s="11"/>
    </row>
    <row r="148" spans="1:7" ht="15.75" x14ac:dyDescent="0.25">
      <c r="A148" s="11"/>
      <c r="B148" s="11"/>
      <c r="C148" s="11"/>
      <c r="D148" s="11"/>
      <c r="E148" s="11"/>
      <c r="F148" s="11"/>
      <c r="G148" s="11"/>
    </row>
    <row r="149" spans="1:7" ht="15.75" x14ac:dyDescent="0.25">
      <c r="A149" s="11"/>
      <c r="B149" s="11"/>
      <c r="C149" s="11"/>
      <c r="D149" s="11"/>
      <c r="E149" s="11"/>
      <c r="F149" s="11"/>
      <c r="G149" s="11"/>
    </row>
    <row r="150" spans="1:7" ht="15.75" x14ac:dyDescent="0.25">
      <c r="A150" s="11"/>
      <c r="B150" s="11"/>
      <c r="C150" s="11"/>
      <c r="D150" s="11"/>
      <c r="E150" s="11"/>
      <c r="F150" s="11"/>
      <c r="G150" s="11"/>
    </row>
    <row r="151" spans="1:7" ht="15.75" x14ac:dyDescent="0.25">
      <c r="A151" s="11"/>
      <c r="B151" s="11"/>
      <c r="C151" s="11"/>
      <c r="D151" s="11"/>
      <c r="E151" s="11"/>
      <c r="F151" s="11"/>
      <c r="G151" s="11"/>
    </row>
    <row r="152" spans="1:7" ht="15.75" x14ac:dyDescent="0.25">
      <c r="A152" s="11"/>
      <c r="B152" s="11"/>
      <c r="C152" s="11"/>
      <c r="D152" s="11"/>
      <c r="E152" s="11"/>
      <c r="F152" s="11"/>
      <c r="G152" s="11"/>
    </row>
    <row r="153" spans="1:7" ht="15.75" x14ac:dyDescent="0.25">
      <c r="A153" s="11"/>
      <c r="B153" s="11"/>
      <c r="C153" s="11"/>
      <c r="D153" s="11"/>
      <c r="E153" s="11"/>
      <c r="F153" s="11"/>
      <c r="G153" s="11"/>
    </row>
    <row r="154" spans="1:7" ht="15.75" x14ac:dyDescent="0.25">
      <c r="A154" s="11"/>
      <c r="B154" s="11"/>
      <c r="C154" s="11"/>
      <c r="D154" s="11"/>
      <c r="E154" s="11"/>
      <c r="F154" s="11"/>
      <c r="G154" s="11"/>
    </row>
    <row r="155" spans="1:7" ht="15.75" x14ac:dyDescent="0.25">
      <c r="A155" s="11"/>
      <c r="B155" s="11"/>
      <c r="C155" s="11"/>
      <c r="D155" s="11"/>
      <c r="E155" s="11"/>
      <c r="F155" s="11"/>
      <c r="G155" s="11"/>
    </row>
  </sheetData>
  <sheetProtection algorithmName="SHA-512" hashValue="x1R4mcNgmbFGgsYSp1S8YST91SO4WNhfn6MDybSPBvPvde85EGMB42Mi9fennBOM5chi058yE0t2bgN8o5nHAw==" saltValue="LGQZO60FTnsMfcQiPD9kvw==" spinCount="100000" sheet="1" formatCells="0" formatColumns="0" formatRows="0" insertColumns="0" insertRows="0" insertHyperlinks="0" deleteColumns="0" deleteRows="0" sort="0" autoFilter="0" pivotTables="0"/>
  <mergeCells count="6">
    <mergeCell ref="B59:G59"/>
    <mergeCell ref="B2:G2"/>
    <mergeCell ref="B3:G3"/>
    <mergeCell ref="B4:G4"/>
    <mergeCell ref="B60:G60"/>
    <mergeCell ref="B61:G6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A357C-E3EC-40BF-8E33-0FB7F3EB3534}">
  <dimension ref="A2:L154"/>
  <sheetViews>
    <sheetView showGridLines="0" topLeftCell="A70" zoomScale="90" zoomScaleNormal="90" workbookViewId="0">
      <selection activeCell="A100" sqref="A100:XFD108"/>
    </sheetView>
  </sheetViews>
  <sheetFormatPr defaultRowHeight="15" x14ac:dyDescent="0.25"/>
  <cols>
    <col min="1" max="1" width="5.42578125" customWidth="1"/>
    <col min="4" max="4" width="7.42578125" customWidth="1"/>
    <col min="5" max="5" width="12" customWidth="1"/>
    <col min="6" max="6" width="27.5703125" customWidth="1"/>
    <col min="7" max="7" width="16" bestFit="1" customWidth="1"/>
    <col min="8" max="8" width="13.42578125" bestFit="1" customWidth="1"/>
    <col min="9" max="9" width="11.5703125" bestFit="1" customWidth="1"/>
    <col min="11" max="11" width="12.7109375" customWidth="1"/>
  </cols>
  <sheetData>
    <row r="2" spans="2:11" ht="18.75" x14ac:dyDescent="0.3">
      <c r="B2" s="100" t="s">
        <v>0</v>
      </c>
      <c r="C2" s="100"/>
      <c r="D2" s="100"/>
      <c r="E2" s="100"/>
      <c r="F2" s="100"/>
      <c r="G2" s="100"/>
    </row>
    <row r="3" spans="2:11" ht="18.75" x14ac:dyDescent="0.3">
      <c r="B3" s="100" t="s">
        <v>1</v>
      </c>
      <c r="C3" s="100"/>
      <c r="D3" s="100"/>
      <c r="E3" s="100"/>
      <c r="F3" s="100"/>
      <c r="G3" s="100"/>
    </row>
    <row r="4" spans="2:11" ht="18.75" x14ac:dyDescent="0.3">
      <c r="B4" s="100" t="s">
        <v>55</v>
      </c>
      <c r="C4" s="100"/>
      <c r="D4" s="100"/>
      <c r="E4" s="100"/>
      <c r="F4" s="100"/>
      <c r="G4" s="100"/>
    </row>
    <row r="5" spans="2:11" x14ac:dyDescent="0.25">
      <c r="B5" s="1"/>
      <c r="C5" s="1"/>
      <c r="D5" s="1"/>
      <c r="E5" s="1"/>
      <c r="F5" s="1"/>
      <c r="G5" s="1"/>
    </row>
    <row r="6" spans="2:11" x14ac:dyDescent="0.25">
      <c r="B6" s="1"/>
      <c r="C6" s="1"/>
      <c r="D6" s="1"/>
      <c r="E6" s="1"/>
      <c r="F6" s="1"/>
      <c r="G6" s="47" t="s">
        <v>3</v>
      </c>
    </row>
    <row r="7" spans="2:11" x14ac:dyDescent="0.25">
      <c r="B7" s="1"/>
      <c r="C7" s="1"/>
      <c r="D7" s="1"/>
      <c r="E7" s="1"/>
      <c r="F7" s="1"/>
      <c r="G7" s="49">
        <v>45199</v>
      </c>
    </row>
    <row r="8" spans="2:11" x14ac:dyDescent="0.25">
      <c r="B8" s="50" t="s">
        <v>4</v>
      </c>
      <c r="C8" s="51"/>
      <c r="D8" s="51"/>
      <c r="E8" s="52"/>
      <c r="F8" s="48"/>
      <c r="G8" s="47">
        <v>2023</v>
      </c>
    </row>
    <row r="9" spans="2:11" x14ac:dyDescent="0.25">
      <c r="B9" s="54"/>
      <c r="C9" s="55"/>
      <c r="D9" s="55"/>
      <c r="E9" s="55"/>
      <c r="F9" s="55"/>
      <c r="G9" s="47" t="s">
        <v>5</v>
      </c>
    </row>
    <row r="10" spans="2:11" x14ac:dyDescent="0.25">
      <c r="B10" s="56" t="s">
        <v>6</v>
      </c>
      <c r="C10" s="48"/>
      <c r="D10" s="48"/>
      <c r="E10" s="48"/>
      <c r="F10" s="48"/>
      <c r="G10" s="48"/>
    </row>
    <row r="11" spans="2:11" ht="15.75" thickBot="1" x14ac:dyDescent="0.3">
      <c r="B11" s="56" t="s">
        <v>7</v>
      </c>
      <c r="C11" s="48"/>
      <c r="D11" s="48"/>
      <c r="E11" s="48"/>
      <c r="F11" s="57"/>
      <c r="G11" s="58">
        <v>300000000</v>
      </c>
    </row>
    <row r="12" spans="2:11" ht="3.75" customHeight="1" thickTop="1" x14ac:dyDescent="0.25">
      <c r="B12" s="56"/>
      <c r="C12" s="48"/>
      <c r="D12" s="48"/>
      <c r="E12" s="48"/>
      <c r="F12" s="57"/>
      <c r="G12" s="59"/>
    </row>
    <row r="13" spans="2:11" x14ac:dyDescent="0.25">
      <c r="B13" s="48"/>
      <c r="C13" s="48"/>
      <c r="D13" s="48"/>
      <c r="E13" s="48"/>
      <c r="F13" s="57"/>
      <c r="G13" s="61"/>
    </row>
    <row r="14" spans="2:11" x14ac:dyDescent="0.25">
      <c r="B14" s="56" t="s">
        <v>8</v>
      </c>
      <c r="C14" s="48"/>
      <c r="D14" s="48"/>
      <c r="E14" s="48"/>
      <c r="F14" s="57"/>
      <c r="G14" s="62">
        <f>[8]NOTES!I11+[8]NOTES!I17</f>
        <v>75994793</v>
      </c>
    </row>
    <row r="15" spans="2:11" ht="3" customHeight="1" x14ac:dyDescent="0.25">
      <c r="B15" s="56"/>
      <c r="C15" s="48"/>
      <c r="D15" s="48"/>
      <c r="E15" s="48"/>
      <c r="F15" s="57"/>
      <c r="G15" s="62"/>
    </row>
    <row r="16" spans="2:11" x14ac:dyDescent="0.25">
      <c r="B16" s="56" t="s">
        <v>9</v>
      </c>
      <c r="C16" s="48"/>
      <c r="D16" s="48"/>
      <c r="E16" s="48"/>
      <c r="F16" s="57"/>
      <c r="G16" s="62">
        <f>[8]NOTES!I14</f>
        <v>51000000</v>
      </c>
      <c r="K16" s="20"/>
    </row>
    <row r="17" spans="2:11" ht="5.25" customHeight="1" x14ac:dyDescent="0.25">
      <c r="B17" s="56"/>
      <c r="C17" s="48"/>
      <c r="D17" s="48"/>
      <c r="E17" s="48"/>
      <c r="F17" s="57"/>
      <c r="G17" s="62"/>
    </row>
    <row r="18" spans="2:11" ht="16.5" customHeight="1" x14ac:dyDescent="0.25">
      <c r="B18" s="56" t="s">
        <v>11</v>
      </c>
      <c r="C18" s="48"/>
      <c r="D18" s="48"/>
      <c r="E18" s="48"/>
      <c r="F18" s="57"/>
      <c r="G18" s="62">
        <v>0</v>
      </c>
    </row>
    <row r="19" spans="2:11" ht="17.25" customHeight="1" x14ac:dyDescent="0.25">
      <c r="B19" s="56" t="s">
        <v>12</v>
      </c>
      <c r="C19" s="48"/>
      <c r="D19" s="48"/>
      <c r="E19" s="48"/>
      <c r="F19" s="57"/>
      <c r="G19" s="62">
        <f>G89</f>
        <v>1044027.9729999977</v>
      </c>
    </row>
    <row r="20" spans="2:11" ht="16.5" customHeight="1" x14ac:dyDescent="0.25">
      <c r="B20" s="56" t="s">
        <v>13</v>
      </c>
      <c r="C20" s="48"/>
      <c r="D20" s="48"/>
      <c r="E20" s="48"/>
      <c r="F20" s="57"/>
      <c r="G20" s="63">
        <f>G91</f>
        <v>-51674002.899999999</v>
      </c>
    </row>
    <row r="21" spans="2:11" x14ac:dyDescent="0.25">
      <c r="B21" s="56" t="s">
        <v>14</v>
      </c>
      <c r="C21" s="48"/>
      <c r="D21" s="48"/>
      <c r="E21" s="48"/>
      <c r="F21" s="57"/>
      <c r="G21" s="60">
        <f>SUM(G14:G20)</f>
        <v>76364818.073000014</v>
      </c>
    </row>
    <row r="22" spans="2:11" x14ac:dyDescent="0.25">
      <c r="B22" s="56"/>
      <c r="C22" s="48"/>
      <c r="D22" s="55"/>
      <c r="E22" s="48"/>
      <c r="F22" s="57"/>
      <c r="G22" s="64"/>
    </row>
    <row r="23" spans="2:11" x14ac:dyDescent="0.25">
      <c r="B23" s="50" t="s">
        <v>15</v>
      </c>
      <c r="C23" s="65"/>
      <c r="D23" s="52"/>
      <c r="E23" s="65"/>
      <c r="F23" s="57"/>
      <c r="G23" s="64"/>
    </row>
    <row r="24" spans="2:11" x14ac:dyDescent="0.25">
      <c r="B24" s="56" t="s">
        <v>16</v>
      </c>
      <c r="C24" s="48"/>
      <c r="D24" s="55"/>
      <c r="E24" s="48"/>
      <c r="F24" s="57"/>
      <c r="G24" s="60"/>
    </row>
    <row r="25" spans="2:11" x14ac:dyDescent="0.25">
      <c r="B25" s="56" t="s">
        <v>17</v>
      </c>
      <c r="C25" s="48"/>
      <c r="D25" s="48"/>
      <c r="E25" s="48"/>
      <c r="F25" s="48"/>
      <c r="G25" s="60">
        <f>[8]NOTES!I20</f>
        <v>0</v>
      </c>
    </row>
    <row r="26" spans="2:11" x14ac:dyDescent="0.25">
      <c r="B26" s="56" t="s">
        <v>18</v>
      </c>
      <c r="C26" s="48"/>
      <c r="D26" s="55"/>
      <c r="E26" s="48"/>
      <c r="F26" s="57"/>
      <c r="G26" s="60"/>
    </row>
    <row r="27" spans="2:11" x14ac:dyDescent="0.25">
      <c r="B27" s="56"/>
      <c r="C27" s="48"/>
      <c r="D27" s="55"/>
      <c r="E27" s="48"/>
      <c r="F27" s="57"/>
      <c r="G27" s="64"/>
    </row>
    <row r="28" spans="2:11" x14ac:dyDescent="0.25">
      <c r="B28" s="50" t="s">
        <v>19</v>
      </c>
      <c r="C28" s="65"/>
      <c r="D28" s="65"/>
      <c r="E28" s="48"/>
      <c r="F28" s="57"/>
      <c r="G28" s="66"/>
    </row>
    <row r="29" spans="2:11" x14ac:dyDescent="0.25">
      <c r="B29" s="56"/>
      <c r="C29" s="48"/>
      <c r="D29" s="48"/>
      <c r="E29" s="48"/>
      <c r="F29" s="57"/>
      <c r="G29" s="66"/>
    </row>
    <row r="30" spans="2:11" x14ac:dyDescent="0.25">
      <c r="B30" s="56" t="s">
        <v>20</v>
      </c>
      <c r="C30" s="48"/>
      <c r="D30" s="48"/>
      <c r="E30" s="48"/>
      <c r="F30" s="57"/>
      <c r="G30" s="67">
        <f>[8]NOTES!I24</f>
        <v>0</v>
      </c>
      <c r="K30" s="20"/>
    </row>
    <row r="31" spans="2:11" x14ac:dyDescent="0.25">
      <c r="B31" s="56" t="s">
        <v>21</v>
      </c>
      <c r="C31" s="48"/>
      <c r="D31" s="48"/>
      <c r="E31" s="48"/>
      <c r="F31" s="57"/>
      <c r="G31" s="69">
        <f>[8]NOTES!I42</f>
        <v>9504961.3499999996</v>
      </c>
    </row>
    <row r="32" spans="2:11" x14ac:dyDescent="0.25">
      <c r="B32" s="56"/>
      <c r="C32" s="48"/>
      <c r="D32" s="48"/>
      <c r="E32" s="48"/>
      <c r="F32" s="57"/>
      <c r="G32" s="68">
        <f>SUM(G30:G31)</f>
        <v>9504961.3499999996</v>
      </c>
    </row>
    <row r="33" spans="2:12" ht="6.75" hidden="1" customHeight="1" x14ac:dyDescent="0.25">
      <c r="B33" s="56"/>
      <c r="C33" s="48"/>
      <c r="D33" s="48"/>
      <c r="E33" s="48"/>
      <c r="F33" s="57"/>
      <c r="G33" s="66"/>
    </row>
    <row r="34" spans="2:12" x14ac:dyDescent="0.25">
      <c r="B34" s="56"/>
      <c r="C34" s="48"/>
      <c r="D34" s="48"/>
      <c r="E34" s="48"/>
      <c r="F34" s="57"/>
      <c r="G34" s="66"/>
    </row>
    <row r="35" spans="2:12" ht="15.75" thickBot="1" x14ac:dyDescent="0.3">
      <c r="B35" s="56"/>
      <c r="C35" s="48"/>
      <c r="D35" s="48"/>
      <c r="E35" s="48"/>
      <c r="F35" s="57"/>
      <c r="G35" s="70">
        <f>G32+G26+G24+G21+G25</f>
        <v>85869779.423000008</v>
      </c>
      <c r="H35" s="20"/>
      <c r="L35" s="31"/>
    </row>
    <row r="36" spans="2:12" ht="15.75" thickTop="1" x14ac:dyDescent="0.25">
      <c r="B36" s="56"/>
      <c r="C36" s="48"/>
      <c r="D36" s="48"/>
      <c r="E36" s="48"/>
      <c r="F36" s="57"/>
      <c r="G36" s="66"/>
    </row>
    <row r="37" spans="2:12" x14ac:dyDescent="0.25">
      <c r="B37" s="54" t="s">
        <v>23</v>
      </c>
      <c r="C37" s="48"/>
      <c r="D37" s="48"/>
      <c r="E37" s="48"/>
      <c r="F37" s="57"/>
      <c r="G37" s="59"/>
    </row>
    <row r="38" spans="2:12" x14ac:dyDescent="0.25">
      <c r="B38" s="56"/>
      <c r="C38" s="48"/>
      <c r="D38" s="48"/>
      <c r="E38" s="48"/>
      <c r="F38" s="57"/>
      <c r="G38" s="59"/>
      <c r="J38" s="20"/>
    </row>
    <row r="39" spans="2:12" x14ac:dyDescent="0.25">
      <c r="B39" s="50" t="s">
        <v>24</v>
      </c>
      <c r="C39" s="65"/>
      <c r="D39" s="48"/>
      <c r="E39" s="48"/>
      <c r="F39" s="57"/>
      <c r="G39" s="59"/>
      <c r="J39" s="20"/>
      <c r="K39" s="20"/>
    </row>
    <row r="40" spans="2:12" x14ac:dyDescent="0.25">
      <c r="B40" s="54"/>
      <c r="C40" s="48"/>
      <c r="D40" s="48"/>
      <c r="E40" s="48"/>
      <c r="F40" s="57"/>
      <c r="G40" s="59"/>
      <c r="I40" s="20"/>
    </row>
    <row r="41" spans="2:12" x14ac:dyDescent="0.25">
      <c r="B41" s="56" t="s">
        <v>25</v>
      </c>
      <c r="C41" s="48"/>
      <c r="D41" s="48"/>
      <c r="E41" s="48"/>
      <c r="F41" s="57"/>
      <c r="G41" s="71">
        <f>[8]NOTES!K60-[8]NOTES!K56</f>
        <v>104186.79166666651</v>
      </c>
    </row>
    <row r="42" spans="2:12" x14ac:dyDescent="0.25">
      <c r="B42" s="56" t="s">
        <v>26</v>
      </c>
      <c r="C42" s="48"/>
      <c r="D42" s="48"/>
      <c r="E42" s="48"/>
      <c r="F42" s="72"/>
      <c r="G42" s="60">
        <f>[8]NOTES!I68</f>
        <v>3601000</v>
      </c>
      <c r="H42" s="20"/>
      <c r="I42" t="s">
        <v>33</v>
      </c>
    </row>
    <row r="43" spans="2:12" x14ac:dyDescent="0.25">
      <c r="B43" s="56" t="s">
        <v>27</v>
      </c>
      <c r="C43" s="48"/>
      <c r="D43" s="48"/>
      <c r="E43" s="48"/>
      <c r="F43" s="48"/>
      <c r="G43" s="60">
        <f>[8]NOTES!I70</f>
        <v>8000836</v>
      </c>
      <c r="H43" s="20"/>
    </row>
    <row r="44" spans="2:12" x14ac:dyDescent="0.25">
      <c r="B44" s="56" t="s">
        <v>28</v>
      </c>
      <c r="C44" s="48"/>
      <c r="D44" s="48"/>
      <c r="E44" s="48"/>
      <c r="F44" s="48"/>
      <c r="G44" s="60">
        <f>[8]NOTES!I78</f>
        <v>1302000</v>
      </c>
      <c r="K44" s="31"/>
    </row>
    <row r="45" spans="2:12" x14ac:dyDescent="0.25">
      <c r="B45" s="56"/>
      <c r="C45" s="48"/>
      <c r="D45" s="48"/>
      <c r="E45" s="48"/>
      <c r="F45" s="48"/>
      <c r="G45" s="60"/>
      <c r="K45" s="31"/>
    </row>
    <row r="46" spans="2:12" x14ac:dyDescent="0.25">
      <c r="B46" s="50" t="s">
        <v>29</v>
      </c>
      <c r="C46" s="65"/>
      <c r="D46" s="65"/>
      <c r="E46" s="48"/>
      <c r="F46" s="48"/>
      <c r="G46" s="59"/>
      <c r="J46" s="20"/>
    </row>
    <row r="47" spans="2:12" x14ac:dyDescent="0.25">
      <c r="B47" s="54"/>
      <c r="C47" s="48"/>
      <c r="D47" s="48"/>
      <c r="E47" s="48"/>
      <c r="F47" s="48"/>
      <c r="G47" s="73"/>
      <c r="K47" s="20"/>
    </row>
    <row r="48" spans="2:12" x14ac:dyDescent="0.25">
      <c r="B48" s="56" t="s">
        <v>30</v>
      </c>
      <c r="C48" s="48"/>
      <c r="D48" s="48"/>
      <c r="E48" s="48"/>
      <c r="F48" s="48"/>
      <c r="G48" s="74">
        <f>[8]NOTES!I82+[8]NOTES!I90</f>
        <v>23973316.620000001</v>
      </c>
    </row>
    <row r="49" spans="1:7" x14ac:dyDescent="0.25">
      <c r="B49" s="56" t="s">
        <v>31</v>
      </c>
      <c r="C49" s="48"/>
      <c r="D49" s="48"/>
      <c r="E49" s="48"/>
      <c r="F49" s="48"/>
      <c r="G49" s="62">
        <f>[8]NOTES!I108</f>
        <v>4287766.49</v>
      </c>
    </row>
    <row r="50" spans="1:7" x14ac:dyDescent="0.25">
      <c r="B50" s="56" t="s">
        <v>32</v>
      </c>
      <c r="C50" s="48"/>
      <c r="D50" s="48"/>
      <c r="E50" s="48"/>
      <c r="F50" s="48"/>
      <c r="G50" s="62">
        <f>[8]NOTES!I136</f>
        <v>34335979.599999994</v>
      </c>
    </row>
    <row r="51" spans="1:7" x14ac:dyDescent="0.25">
      <c r="B51" s="56" t="s">
        <v>34</v>
      </c>
      <c r="C51" s="48"/>
      <c r="D51" s="48"/>
      <c r="E51" s="48"/>
      <c r="F51" s="48"/>
      <c r="G51" s="62">
        <f>[8]NOTES!I152</f>
        <v>10264693.9</v>
      </c>
    </row>
    <row r="52" spans="1:7" x14ac:dyDescent="0.25">
      <c r="B52" s="56" t="s">
        <v>35</v>
      </c>
      <c r="C52" s="48"/>
      <c r="D52" s="48"/>
      <c r="E52" s="48"/>
      <c r="F52" s="48"/>
      <c r="G52" s="63">
        <v>0</v>
      </c>
    </row>
    <row r="53" spans="1:7" ht="21" customHeight="1" x14ac:dyDescent="0.25">
      <c r="B53" s="56"/>
      <c r="C53" s="48"/>
      <c r="D53" s="48"/>
      <c r="E53" s="48"/>
      <c r="F53" s="57"/>
      <c r="G53" s="60">
        <f>SUM(G48:G52)</f>
        <v>72861756.609999999</v>
      </c>
    </row>
    <row r="54" spans="1:7" ht="15.75" thickBot="1" x14ac:dyDescent="0.3">
      <c r="B54" s="48"/>
      <c r="C54" s="48"/>
      <c r="D54" s="48"/>
      <c r="E54" s="48"/>
      <c r="F54" s="48"/>
      <c r="G54" s="75">
        <f>G41+G42+G44+G53+G43</f>
        <v>85869779.401666671</v>
      </c>
    </row>
    <row r="55" spans="1:7" ht="15.75" thickTop="1" x14ac:dyDescent="0.25">
      <c r="B55" s="48"/>
      <c r="C55" s="48"/>
      <c r="D55" s="48"/>
      <c r="E55" s="48"/>
      <c r="F55" s="48" t="s">
        <v>52</v>
      </c>
      <c r="G55" s="76"/>
    </row>
    <row r="56" spans="1:7" x14ac:dyDescent="0.25">
      <c r="B56" s="48"/>
      <c r="C56" s="48"/>
      <c r="D56" s="48"/>
      <c r="E56" s="48"/>
      <c r="F56" s="48"/>
      <c r="G56" s="71"/>
    </row>
    <row r="57" spans="1:7" x14ac:dyDescent="0.25">
      <c r="B57" s="77"/>
      <c r="C57" s="48"/>
      <c r="D57" s="48"/>
      <c r="E57" s="53"/>
      <c r="F57" s="48"/>
      <c r="G57" s="77"/>
    </row>
    <row r="58" spans="1:7" s="38" customFormat="1" ht="18.75" customHeight="1" x14ac:dyDescent="0.25">
      <c r="B58" s="101" t="s">
        <v>0</v>
      </c>
      <c r="C58" s="101"/>
      <c r="D58" s="101"/>
      <c r="E58" s="101"/>
      <c r="F58" s="101"/>
      <c r="G58" s="101"/>
    </row>
    <row r="59" spans="1:7" s="38" customFormat="1" ht="18.75" customHeight="1" x14ac:dyDescent="0.25">
      <c r="B59" s="101" t="s">
        <v>36</v>
      </c>
      <c r="C59" s="101"/>
      <c r="D59" s="101"/>
      <c r="E59" s="101"/>
      <c r="F59" s="101"/>
      <c r="G59" s="101"/>
    </row>
    <row r="60" spans="1:7" s="38" customFormat="1" ht="18.75" customHeight="1" x14ac:dyDescent="0.25">
      <c r="B60" s="101" t="str">
        <f>B4</f>
        <v>AS AT SEPTEMBER 30, 2023</v>
      </c>
      <c r="C60" s="101"/>
      <c r="D60" s="101"/>
      <c r="E60" s="101"/>
      <c r="F60" s="101"/>
      <c r="G60" s="101"/>
    </row>
    <row r="61" spans="1:7" s="38" customFormat="1" ht="16.5" x14ac:dyDescent="0.25">
      <c r="A61" s="39"/>
      <c r="B61" s="53"/>
      <c r="C61" s="53"/>
      <c r="D61" s="53"/>
      <c r="E61" s="53"/>
      <c r="F61" s="53"/>
      <c r="G61" s="53"/>
    </row>
    <row r="62" spans="1:7" s="38" customFormat="1" ht="16.5" x14ac:dyDescent="0.25">
      <c r="A62" s="39"/>
      <c r="B62" s="53"/>
      <c r="C62" s="53"/>
      <c r="D62" s="53"/>
      <c r="E62" s="53"/>
      <c r="F62" s="53"/>
      <c r="G62" s="47" t="s">
        <v>3</v>
      </c>
    </row>
    <row r="63" spans="1:7" s="38" customFormat="1" ht="16.5" x14ac:dyDescent="0.25">
      <c r="A63" s="39"/>
      <c r="B63" s="53"/>
      <c r="C63" s="53"/>
      <c r="D63" s="53"/>
      <c r="E63" s="53"/>
      <c r="F63" s="53"/>
      <c r="G63" s="49">
        <f>G7</f>
        <v>45199</v>
      </c>
    </row>
    <row r="64" spans="1:7" x14ac:dyDescent="0.25">
      <c r="B64" s="57"/>
      <c r="C64" s="57"/>
      <c r="D64" s="57"/>
      <c r="E64" s="57"/>
      <c r="F64" s="48"/>
      <c r="G64" s="47">
        <f>G8</f>
        <v>2023</v>
      </c>
    </row>
    <row r="65" spans="2:7" x14ac:dyDescent="0.25">
      <c r="B65" s="48"/>
      <c r="C65" s="48"/>
      <c r="D65" s="48"/>
      <c r="E65" s="48"/>
      <c r="F65" s="55"/>
      <c r="G65" s="47" t="s">
        <v>5</v>
      </c>
    </row>
    <row r="66" spans="2:7" x14ac:dyDescent="0.25">
      <c r="B66" s="48"/>
      <c r="C66" s="48"/>
      <c r="D66" s="48"/>
      <c r="E66" s="48"/>
      <c r="F66" s="48"/>
      <c r="G66" s="57"/>
    </row>
    <row r="67" spans="2:7" x14ac:dyDescent="0.25">
      <c r="B67" s="48"/>
      <c r="C67" s="48"/>
      <c r="D67" s="48"/>
      <c r="E67" s="48"/>
      <c r="F67" s="48"/>
      <c r="G67" s="78"/>
    </row>
    <row r="68" spans="2:7" x14ac:dyDescent="0.25">
      <c r="B68" s="56" t="s">
        <v>37</v>
      </c>
      <c r="C68" s="48"/>
      <c r="D68" s="48"/>
      <c r="E68" s="48"/>
      <c r="F68" s="48"/>
      <c r="G68" s="79">
        <f>[8]NOTES!I159</f>
        <v>3815652.98</v>
      </c>
    </row>
    <row r="69" spans="2:7" x14ac:dyDescent="0.25">
      <c r="B69" s="56"/>
      <c r="C69" s="48"/>
      <c r="D69" s="48"/>
      <c r="E69" s="48"/>
      <c r="F69" s="48"/>
      <c r="G69" s="79"/>
    </row>
    <row r="70" spans="2:7" x14ac:dyDescent="0.25">
      <c r="B70" s="56" t="s">
        <v>38</v>
      </c>
      <c r="C70" s="48"/>
      <c r="D70" s="48"/>
      <c r="E70" s="48"/>
      <c r="F70" s="48"/>
      <c r="G70" s="79">
        <f>'[8]Capital Gain Working '!M155</f>
        <v>2326800.1379999979</v>
      </c>
    </row>
    <row r="71" spans="2:7" x14ac:dyDescent="0.25">
      <c r="B71" s="56"/>
      <c r="C71" s="48"/>
      <c r="D71" s="48"/>
      <c r="E71" s="48"/>
      <c r="F71" s="48"/>
      <c r="G71" s="79"/>
    </row>
    <row r="72" spans="2:7" x14ac:dyDescent="0.25">
      <c r="B72" s="56" t="s">
        <v>39</v>
      </c>
      <c r="C72" s="48"/>
      <c r="D72" s="48"/>
      <c r="E72" s="48"/>
      <c r="F72" s="48"/>
      <c r="G72" s="79">
        <f>[8]NOTES!I174</f>
        <v>108961</v>
      </c>
    </row>
    <row r="73" spans="2:7" x14ac:dyDescent="0.25">
      <c r="B73" s="56"/>
      <c r="C73" s="48"/>
      <c r="D73" s="48"/>
      <c r="E73" s="48"/>
      <c r="F73" s="48"/>
      <c r="G73" s="79"/>
    </row>
    <row r="74" spans="2:7" x14ac:dyDescent="0.25">
      <c r="B74" s="56" t="s">
        <v>40</v>
      </c>
      <c r="C74" s="48"/>
      <c r="D74" s="48"/>
      <c r="E74" s="48"/>
      <c r="F74" s="48"/>
      <c r="G74" s="79">
        <f>[8]NOTES!I177</f>
        <v>0</v>
      </c>
    </row>
    <row r="75" spans="2:7" x14ac:dyDescent="0.25">
      <c r="B75" s="56"/>
      <c r="C75" s="48"/>
      <c r="D75" s="48"/>
      <c r="E75" s="48"/>
      <c r="F75" s="48"/>
      <c r="G75" s="79"/>
    </row>
    <row r="76" spans="2:7" x14ac:dyDescent="0.25">
      <c r="B76" s="56" t="s">
        <v>41</v>
      </c>
      <c r="C76" s="48"/>
      <c r="D76" s="48"/>
      <c r="E76" s="48"/>
      <c r="F76" s="48"/>
      <c r="G76" s="79">
        <f>[8]NOTES!I180</f>
        <v>568731.72</v>
      </c>
    </row>
    <row r="77" spans="2:7" x14ac:dyDescent="0.25">
      <c r="B77" s="56"/>
      <c r="C77" s="48"/>
      <c r="D77" s="48"/>
      <c r="E77" s="48"/>
      <c r="F77" s="48"/>
      <c r="G77" s="80"/>
    </row>
    <row r="78" spans="2:7" ht="20.100000000000001" customHeight="1" x14ac:dyDescent="0.25">
      <c r="B78" s="56"/>
      <c r="C78" s="48"/>
      <c r="D78" s="48"/>
      <c r="E78" s="48"/>
      <c r="F78" s="48"/>
      <c r="G78" s="79">
        <f>SUM(G68:G76)</f>
        <v>6820145.8379999977</v>
      </c>
    </row>
    <row r="79" spans="2:7" x14ac:dyDescent="0.25">
      <c r="B79" s="56" t="s">
        <v>33</v>
      </c>
      <c r="C79" s="48"/>
      <c r="D79" s="48"/>
      <c r="E79" s="48"/>
      <c r="F79" s="57"/>
      <c r="G79" s="78"/>
    </row>
    <row r="80" spans="2:7" x14ac:dyDescent="0.25">
      <c r="B80" s="48"/>
      <c r="C80" s="48"/>
      <c r="D80" s="48"/>
      <c r="E80" s="48"/>
      <c r="F80" s="48"/>
      <c r="G80" s="48"/>
    </row>
    <row r="81" spans="2:8" x14ac:dyDescent="0.25">
      <c r="B81" s="56"/>
      <c r="C81" s="48"/>
      <c r="D81" s="48"/>
      <c r="E81" s="48"/>
      <c r="F81" s="57"/>
      <c r="G81" s="78"/>
    </row>
    <row r="82" spans="2:8" ht="20.100000000000001" customHeight="1" x14ac:dyDescent="0.25">
      <c r="B82" s="56"/>
      <c r="C82" s="48"/>
      <c r="D82" s="48"/>
      <c r="E82" s="48"/>
      <c r="F82" s="57"/>
      <c r="G82" s="78"/>
    </row>
    <row r="83" spans="2:8" ht="21.75" customHeight="1" x14ac:dyDescent="0.25">
      <c r="B83" s="56" t="s">
        <v>42</v>
      </c>
      <c r="C83" s="48"/>
      <c r="D83" s="48"/>
      <c r="E83" s="48"/>
      <c r="F83" s="72"/>
      <c r="G83" s="82">
        <f>[8]NOTES!I231-G87</f>
        <v>5595820.585</v>
      </c>
    </row>
    <row r="84" spans="2:8" x14ac:dyDescent="0.25">
      <c r="B84" s="56"/>
      <c r="C84" s="48"/>
      <c r="D84" s="48"/>
      <c r="E84" s="48"/>
      <c r="F84" s="48"/>
      <c r="G84" s="78"/>
    </row>
    <row r="85" spans="2:8" x14ac:dyDescent="0.25">
      <c r="B85" s="56" t="s">
        <v>43</v>
      </c>
      <c r="C85" s="48"/>
      <c r="D85" s="48"/>
      <c r="E85" s="48"/>
      <c r="F85" s="48"/>
      <c r="G85" s="78">
        <f>G78-G83</f>
        <v>1224325.2529999977</v>
      </c>
    </row>
    <row r="86" spans="2:8" x14ac:dyDescent="0.25">
      <c r="B86" s="56"/>
      <c r="C86" s="48"/>
      <c r="D86" s="48"/>
      <c r="E86" s="48"/>
      <c r="F86" s="48"/>
      <c r="G86" s="78"/>
    </row>
    <row r="87" spans="2:8" x14ac:dyDescent="0.25">
      <c r="B87" s="56" t="s">
        <v>44</v>
      </c>
      <c r="C87" s="48"/>
      <c r="D87" s="48"/>
      <c r="E87" s="48"/>
      <c r="F87" s="48"/>
      <c r="G87" s="81">
        <f>[8]NOTES!I229</f>
        <v>180297.28</v>
      </c>
    </row>
    <row r="88" spans="2:8" x14ac:dyDescent="0.25">
      <c r="B88" s="56"/>
      <c r="C88" s="48"/>
      <c r="D88" s="48"/>
      <c r="E88" s="48"/>
      <c r="F88" s="48"/>
      <c r="G88" s="79"/>
    </row>
    <row r="89" spans="2:8" x14ac:dyDescent="0.25">
      <c r="B89" s="98" t="s">
        <v>45</v>
      </c>
      <c r="C89" s="99"/>
      <c r="D89" s="99"/>
      <c r="E89" s="99"/>
      <c r="F89" s="99"/>
      <c r="G89" s="79">
        <f>G85-G87</f>
        <v>1044027.9729999977</v>
      </c>
    </row>
    <row r="90" spans="2:8" x14ac:dyDescent="0.25">
      <c r="B90" s="56"/>
      <c r="C90" s="48"/>
      <c r="D90" s="48"/>
      <c r="E90" s="48"/>
      <c r="F90" s="48"/>
      <c r="G90" s="79"/>
    </row>
    <row r="91" spans="2:8" x14ac:dyDescent="0.25">
      <c r="B91" s="56" t="s">
        <v>46</v>
      </c>
      <c r="C91" s="48"/>
      <c r="D91" s="48"/>
      <c r="E91" s="48"/>
      <c r="F91" s="48"/>
      <c r="G91" s="79">
        <v>-51674002.899999999</v>
      </c>
      <c r="H91" s="20"/>
    </row>
    <row r="92" spans="2:8" x14ac:dyDescent="0.25">
      <c r="B92" s="56"/>
      <c r="C92" s="48"/>
      <c r="D92" s="48"/>
      <c r="E92" s="48"/>
      <c r="F92" s="48"/>
      <c r="G92" s="79"/>
    </row>
    <row r="93" spans="2:8" x14ac:dyDescent="0.25">
      <c r="B93" s="56"/>
      <c r="C93" s="48"/>
      <c r="D93" s="48"/>
      <c r="E93" s="48"/>
      <c r="F93" s="48"/>
      <c r="G93" s="79"/>
    </row>
    <row r="94" spans="2:8" ht="6" customHeight="1" x14ac:dyDescent="0.25">
      <c r="B94" s="56"/>
      <c r="C94" s="48"/>
      <c r="D94" s="48"/>
      <c r="E94" s="48"/>
      <c r="F94" s="48"/>
      <c r="G94" s="79"/>
    </row>
    <row r="95" spans="2:8" ht="15.75" thickBot="1" x14ac:dyDescent="0.3">
      <c r="B95" s="56" t="s">
        <v>47</v>
      </c>
      <c r="C95" s="48"/>
      <c r="D95" s="48"/>
      <c r="E95" s="48"/>
      <c r="F95" s="48"/>
      <c r="G95" s="83">
        <f>G89+G91</f>
        <v>-50629974.927000001</v>
      </c>
    </row>
    <row r="96" spans="2:8" ht="15.75" thickTop="1" x14ac:dyDescent="0.25">
      <c r="B96" s="56"/>
      <c r="C96" s="48"/>
      <c r="D96" s="48"/>
      <c r="E96" s="48"/>
      <c r="F96" s="48"/>
      <c r="G96" s="48"/>
    </row>
    <row r="97" spans="1:7" x14ac:dyDescent="0.25">
      <c r="B97" s="48"/>
      <c r="C97" s="48"/>
      <c r="D97" s="48"/>
      <c r="E97" s="48"/>
      <c r="F97" s="48"/>
      <c r="G97" s="78"/>
    </row>
    <row r="98" spans="1:7" x14ac:dyDescent="0.25">
      <c r="B98" s="48"/>
      <c r="C98" s="48"/>
      <c r="D98" s="48"/>
      <c r="E98" s="48"/>
      <c r="F98" s="48"/>
      <c r="G98" s="78"/>
    </row>
    <row r="99" spans="1:7" ht="4.5" customHeight="1" x14ac:dyDescent="0.25">
      <c r="B99" s="48"/>
      <c r="C99" s="48"/>
      <c r="D99" s="48"/>
      <c r="E99" s="48"/>
      <c r="F99" s="48"/>
      <c r="G99" s="78"/>
    </row>
    <row r="100" spans="1:7" ht="15.75" x14ac:dyDescent="0.25">
      <c r="B100" s="37"/>
      <c r="E100" s="7"/>
      <c r="G100" s="37"/>
    </row>
    <row r="101" spans="1:7" ht="15.75" x14ac:dyDescent="0.25">
      <c r="B101" s="37"/>
      <c r="E101" s="7"/>
      <c r="G101" s="37"/>
    </row>
    <row r="102" spans="1:7" ht="15.75" x14ac:dyDescent="0.25">
      <c r="B102" s="37"/>
      <c r="E102" s="7"/>
      <c r="G102" s="37"/>
    </row>
    <row r="103" spans="1:7" ht="15.75" x14ac:dyDescent="0.25">
      <c r="B103" s="37"/>
      <c r="E103" s="7"/>
      <c r="G103" s="37"/>
    </row>
    <row r="104" spans="1:7" ht="15.75" x14ac:dyDescent="0.25">
      <c r="B104" s="37"/>
      <c r="E104" s="7"/>
      <c r="G104" s="37"/>
    </row>
    <row r="105" spans="1:7" ht="15.75" x14ac:dyDescent="0.25">
      <c r="B105" s="37"/>
      <c r="E105" s="7"/>
      <c r="G105" s="37"/>
    </row>
    <row r="106" spans="1:7" ht="15.75" x14ac:dyDescent="0.25">
      <c r="B106" s="37"/>
      <c r="E106" s="7"/>
      <c r="G106" s="37"/>
    </row>
    <row r="107" spans="1:7" ht="15.75" x14ac:dyDescent="0.25">
      <c r="B107" s="37"/>
      <c r="E107" s="7"/>
      <c r="G107" s="37"/>
    </row>
    <row r="108" spans="1:7" ht="15.75" x14ac:dyDescent="0.25">
      <c r="B108" s="37"/>
      <c r="E108" s="7"/>
      <c r="G108" s="37"/>
    </row>
    <row r="109" spans="1:7" ht="15.75" x14ac:dyDescent="0.25">
      <c r="B109" s="37"/>
      <c r="E109" s="7"/>
      <c r="G109" s="37"/>
    </row>
    <row r="111" spans="1:7" ht="15.75" x14ac:dyDescent="0.25">
      <c r="A111" s="11"/>
      <c r="B111" s="11"/>
      <c r="C111" s="11"/>
      <c r="D111" s="11"/>
      <c r="E111" s="11"/>
      <c r="F111" s="11"/>
      <c r="G111" s="11"/>
    </row>
    <row r="112" spans="1:7" ht="15.75" x14ac:dyDescent="0.25">
      <c r="A112" s="11"/>
      <c r="B112" s="11"/>
      <c r="C112" s="11"/>
      <c r="D112" s="11"/>
      <c r="E112" s="11"/>
      <c r="F112" s="11"/>
      <c r="G112" s="11"/>
    </row>
    <row r="113" spans="1:7" ht="15.75" x14ac:dyDescent="0.25">
      <c r="A113" s="11"/>
      <c r="B113" s="11"/>
      <c r="C113" s="11"/>
      <c r="D113" s="11"/>
      <c r="E113" s="11"/>
      <c r="F113" s="11"/>
      <c r="G113" s="11"/>
    </row>
    <row r="114" spans="1:7" ht="15.75" x14ac:dyDescent="0.25">
      <c r="A114" s="11"/>
      <c r="B114" s="11"/>
      <c r="C114" s="11"/>
      <c r="D114" s="11"/>
      <c r="E114" s="11"/>
      <c r="F114" s="11"/>
      <c r="G114" s="11"/>
    </row>
    <row r="115" spans="1:7" ht="15.75" x14ac:dyDescent="0.25">
      <c r="A115" s="11"/>
      <c r="B115" s="11"/>
      <c r="C115" s="11"/>
      <c r="D115" s="11"/>
      <c r="E115" s="11"/>
      <c r="F115" s="11"/>
      <c r="G115" s="11"/>
    </row>
    <row r="116" spans="1:7" ht="15.75" x14ac:dyDescent="0.25">
      <c r="A116" s="11"/>
      <c r="B116" s="11"/>
      <c r="C116" s="11"/>
      <c r="D116" s="11"/>
      <c r="E116" s="11"/>
      <c r="F116" s="11"/>
      <c r="G116" s="11"/>
    </row>
    <row r="117" spans="1:7" ht="15.75" x14ac:dyDescent="0.25">
      <c r="A117" s="11"/>
      <c r="B117" s="11"/>
      <c r="C117" s="11"/>
      <c r="D117" s="11"/>
      <c r="E117" s="11"/>
      <c r="F117" s="11"/>
      <c r="G117" s="11"/>
    </row>
    <row r="118" spans="1:7" ht="15.75" x14ac:dyDescent="0.25">
      <c r="A118" s="11"/>
      <c r="B118" s="11"/>
      <c r="C118" s="11"/>
      <c r="D118" s="11"/>
      <c r="E118" s="11"/>
      <c r="F118" s="11"/>
      <c r="G118" s="11"/>
    </row>
    <row r="119" spans="1:7" ht="15.75" x14ac:dyDescent="0.25">
      <c r="A119" s="11"/>
      <c r="B119" s="11"/>
      <c r="C119" s="11"/>
      <c r="D119" s="11"/>
      <c r="E119" s="11"/>
      <c r="F119" s="11"/>
      <c r="G119" s="11"/>
    </row>
    <row r="120" spans="1:7" ht="15.75" x14ac:dyDescent="0.25">
      <c r="A120" s="11"/>
      <c r="B120" s="11"/>
      <c r="C120" s="11"/>
      <c r="D120" s="11"/>
      <c r="E120" s="11"/>
      <c r="F120" s="11"/>
      <c r="G120" s="11"/>
    </row>
    <row r="121" spans="1:7" ht="15.75" x14ac:dyDescent="0.25">
      <c r="A121" s="11"/>
      <c r="B121" s="11"/>
      <c r="C121" s="11"/>
      <c r="D121" s="11"/>
      <c r="E121" s="11"/>
      <c r="F121" s="11"/>
      <c r="G121" s="11"/>
    </row>
    <row r="122" spans="1:7" ht="15.75" x14ac:dyDescent="0.25">
      <c r="A122" s="11"/>
      <c r="B122" s="11"/>
      <c r="C122" s="11"/>
      <c r="D122" s="11"/>
      <c r="E122" s="11"/>
      <c r="F122" s="11"/>
      <c r="G122" s="11"/>
    </row>
    <row r="123" spans="1:7" ht="15.75" x14ac:dyDescent="0.25">
      <c r="A123" s="11"/>
      <c r="B123" s="11"/>
      <c r="C123" s="11"/>
      <c r="D123" s="11"/>
      <c r="E123" s="11"/>
      <c r="F123" s="11"/>
      <c r="G123" s="11"/>
    </row>
    <row r="124" spans="1:7" ht="15.75" x14ac:dyDescent="0.25">
      <c r="A124" s="11"/>
      <c r="B124" s="11"/>
      <c r="C124" s="11"/>
      <c r="D124" s="11"/>
      <c r="E124" s="11"/>
      <c r="F124" s="11"/>
      <c r="G124" s="11"/>
    </row>
    <row r="125" spans="1:7" ht="15.75" x14ac:dyDescent="0.25">
      <c r="A125" s="11"/>
      <c r="B125" s="11"/>
      <c r="C125" s="11"/>
      <c r="D125" s="11"/>
      <c r="E125" s="11"/>
      <c r="F125" s="11"/>
      <c r="G125" s="11"/>
    </row>
    <row r="126" spans="1:7" ht="15.75" x14ac:dyDescent="0.25">
      <c r="A126" s="11"/>
      <c r="B126" s="11"/>
      <c r="C126" s="11"/>
      <c r="D126" s="11"/>
      <c r="E126" s="11"/>
      <c r="F126" s="11"/>
      <c r="G126" s="11"/>
    </row>
    <row r="127" spans="1:7" ht="15.75" x14ac:dyDescent="0.25">
      <c r="A127" s="11"/>
      <c r="B127" s="11"/>
      <c r="C127" s="11"/>
      <c r="D127" s="11"/>
      <c r="E127" s="11"/>
      <c r="F127" s="11"/>
      <c r="G127" s="11"/>
    </row>
    <row r="128" spans="1:7" ht="15.75" x14ac:dyDescent="0.25">
      <c r="A128" s="11"/>
      <c r="B128" s="11"/>
      <c r="C128" s="11"/>
      <c r="D128" s="11"/>
      <c r="E128" s="11"/>
      <c r="F128" s="11"/>
      <c r="G128" s="11"/>
    </row>
    <row r="129" spans="1:7" ht="15.75" x14ac:dyDescent="0.25">
      <c r="A129" s="11"/>
      <c r="B129" s="11"/>
      <c r="C129" s="11"/>
      <c r="D129" s="11"/>
      <c r="E129" s="11"/>
      <c r="F129" s="11"/>
      <c r="G129" s="11"/>
    </row>
    <row r="130" spans="1:7" ht="15.75" x14ac:dyDescent="0.25">
      <c r="A130" s="11"/>
      <c r="B130" s="11"/>
      <c r="C130" s="11"/>
      <c r="D130" s="11"/>
      <c r="E130" s="11"/>
      <c r="F130" s="11"/>
      <c r="G130" s="11"/>
    </row>
    <row r="131" spans="1:7" ht="15.75" x14ac:dyDescent="0.25">
      <c r="A131" s="11"/>
      <c r="B131" s="11"/>
      <c r="C131" s="11"/>
      <c r="D131" s="11"/>
      <c r="E131" s="11"/>
      <c r="F131" s="11"/>
      <c r="G131" s="11"/>
    </row>
    <row r="132" spans="1:7" ht="15.75" x14ac:dyDescent="0.25">
      <c r="A132" s="11"/>
      <c r="B132" s="11"/>
      <c r="C132" s="11"/>
      <c r="D132" s="11"/>
      <c r="E132" s="11"/>
      <c r="F132" s="11"/>
      <c r="G132" s="11"/>
    </row>
    <row r="133" spans="1:7" ht="15.75" x14ac:dyDescent="0.25">
      <c r="A133" s="11"/>
      <c r="B133" s="11"/>
      <c r="C133" s="11"/>
      <c r="D133" s="11"/>
      <c r="E133" s="11"/>
      <c r="F133" s="11"/>
      <c r="G133" s="11"/>
    </row>
    <row r="134" spans="1:7" ht="15.75" x14ac:dyDescent="0.25">
      <c r="A134" s="11"/>
      <c r="B134" s="11"/>
      <c r="C134" s="11"/>
      <c r="D134" s="11"/>
      <c r="E134" s="11"/>
      <c r="F134" s="11"/>
      <c r="G134" s="11"/>
    </row>
    <row r="135" spans="1:7" ht="15.75" x14ac:dyDescent="0.25">
      <c r="A135" s="11"/>
      <c r="B135" s="11"/>
      <c r="C135" s="11"/>
      <c r="D135" s="11"/>
      <c r="E135" s="11"/>
      <c r="F135" s="11"/>
      <c r="G135" s="11"/>
    </row>
    <row r="136" spans="1:7" ht="15.75" x14ac:dyDescent="0.25">
      <c r="A136" s="11"/>
      <c r="B136" s="11"/>
      <c r="C136" s="11"/>
      <c r="D136" s="11"/>
      <c r="E136" s="11"/>
      <c r="F136" s="11"/>
      <c r="G136" s="11"/>
    </row>
    <row r="137" spans="1:7" ht="15.75" x14ac:dyDescent="0.25">
      <c r="A137" s="11"/>
      <c r="B137" s="11"/>
      <c r="C137" s="11"/>
      <c r="D137" s="11"/>
      <c r="E137" s="11"/>
      <c r="F137" s="11"/>
      <c r="G137" s="11"/>
    </row>
    <row r="138" spans="1:7" ht="15.75" x14ac:dyDescent="0.25">
      <c r="A138" s="11"/>
      <c r="B138" s="11"/>
      <c r="C138" s="11"/>
      <c r="D138" s="11"/>
      <c r="E138" s="11"/>
      <c r="F138" s="11"/>
      <c r="G138" s="11"/>
    </row>
    <row r="139" spans="1:7" ht="15.75" x14ac:dyDescent="0.25">
      <c r="A139" s="11"/>
      <c r="B139" s="11"/>
      <c r="C139" s="11"/>
      <c r="D139" s="11"/>
      <c r="E139" s="11"/>
      <c r="F139" s="11"/>
      <c r="G139" s="11"/>
    </row>
    <row r="140" spans="1:7" ht="15.75" x14ac:dyDescent="0.25">
      <c r="A140" s="11"/>
      <c r="B140" s="11"/>
      <c r="C140" s="11"/>
      <c r="D140" s="11"/>
      <c r="E140" s="11"/>
      <c r="F140" s="11"/>
      <c r="G140" s="11"/>
    </row>
    <row r="141" spans="1:7" ht="15.75" x14ac:dyDescent="0.25">
      <c r="A141" s="11"/>
      <c r="B141" s="11"/>
      <c r="C141" s="11"/>
      <c r="D141" s="11"/>
      <c r="E141" s="11"/>
      <c r="F141" s="11"/>
      <c r="G141" s="11"/>
    </row>
    <row r="142" spans="1:7" ht="15.75" x14ac:dyDescent="0.25">
      <c r="A142" s="11"/>
      <c r="B142" s="11"/>
      <c r="C142" s="11"/>
      <c r="D142" s="11"/>
      <c r="E142" s="11"/>
      <c r="F142" s="11"/>
      <c r="G142" s="11"/>
    </row>
    <row r="143" spans="1:7" ht="15.75" x14ac:dyDescent="0.25">
      <c r="A143" s="11"/>
      <c r="B143" s="11"/>
      <c r="C143" s="11"/>
      <c r="D143" s="11"/>
      <c r="E143" s="11"/>
      <c r="F143" s="11"/>
      <c r="G143" s="11"/>
    </row>
    <row r="144" spans="1:7" ht="15.75" x14ac:dyDescent="0.25">
      <c r="A144" s="11"/>
      <c r="B144" s="11"/>
      <c r="C144" s="11"/>
      <c r="D144" s="11"/>
      <c r="E144" s="11"/>
      <c r="F144" s="11"/>
      <c r="G144" s="11"/>
    </row>
    <row r="145" spans="1:7" ht="15.75" x14ac:dyDescent="0.25">
      <c r="A145" s="11"/>
      <c r="B145" s="11"/>
      <c r="C145" s="11"/>
      <c r="D145" s="11"/>
      <c r="E145" s="11"/>
      <c r="F145" s="11"/>
      <c r="G145" s="11"/>
    </row>
    <row r="146" spans="1:7" ht="15.75" x14ac:dyDescent="0.25">
      <c r="A146" s="11"/>
      <c r="B146" s="11"/>
      <c r="C146" s="11"/>
      <c r="D146" s="11"/>
      <c r="E146" s="11"/>
      <c r="F146" s="11"/>
      <c r="G146" s="11"/>
    </row>
    <row r="147" spans="1:7" ht="15.75" x14ac:dyDescent="0.25">
      <c r="A147" s="11"/>
      <c r="B147" s="11"/>
      <c r="C147" s="11"/>
      <c r="D147" s="11"/>
      <c r="E147" s="11"/>
      <c r="F147" s="11"/>
      <c r="G147" s="11"/>
    </row>
    <row r="148" spans="1:7" ht="15.75" x14ac:dyDescent="0.25">
      <c r="A148" s="11"/>
      <c r="B148" s="11"/>
      <c r="C148" s="11"/>
      <c r="D148" s="11"/>
      <c r="E148" s="11"/>
      <c r="F148" s="11"/>
      <c r="G148" s="11"/>
    </row>
    <row r="149" spans="1:7" ht="15.75" x14ac:dyDescent="0.25">
      <c r="A149" s="11"/>
      <c r="B149" s="11"/>
      <c r="C149" s="11"/>
      <c r="D149" s="11"/>
      <c r="E149" s="11"/>
      <c r="F149" s="11"/>
      <c r="G149" s="11"/>
    </row>
    <row r="150" spans="1:7" ht="15.75" x14ac:dyDescent="0.25">
      <c r="A150" s="11"/>
      <c r="B150" s="11"/>
      <c r="C150" s="11"/>
      <c r="D150" s="11"/>
      <c r="E150" s="11"/>
      <c r="F150" s="11"/>
      <c r="G150" s="11"/>
    </row>
    <row r="151" spans="1:7" ht="15.75" x14ac:dyDescent="0.25">
      <c r="A151" s="11"/>
      <c r="B151" s="11"/>
      <c r="C151" s="11"/>
      <c r="D151" s="11"/>
      <c r="E151" s="11"/>
      <c r="F151" s="11"/>
      <c r="G151" s="11"/>
    </row>
    <row r="152" spans="1:7" ht="15.75" x14ac:dyDescent="0.25">
      <c r="A152" s="11"/>
      <c r="B152" s="11"/>
      <c r="C152" s="11"/>
      <c r="D152" s="11"/>
      <c r="E152" s="11"/>
      <c r="F152" s="11"/>
      <c r="G152" s="11"/>
    </row>
    <row r="153" spans="1:7" ht="15.75" x14ac:dyDescent="0.25">
      <c r="A153" s="11"/>
      <c r="B153" s="11"/>
      <c r="C153" s="11"/>
      <c r="D153" s="11"/>
      <c r="E153" s="11"/>
      <c r="F153" s="11"/>
      <c r="G153" s="11"/>
    </row>
    <row r="154" spans="1:7" ht="15.75" x14ac:dyDescent="0.25">
      <c r="A154" s="11"/>
      <c r="B154" s="11"/>
      <c r="C154" s="11"/>
      <c r="D154" s="11"/>
      <c r="E154" s="11"/>
      <c r="F154" s="11"/>
      <c r="G154" s="11"/>
    </row>
  </sheetData>
  <sheetProtection algorithmName="SHA-512" hashValue="PzdwpRWkItrIAu6Iq84LMPFcNaygmBX2kL6C3LjSUwCSG2HNiCbghkfOF82kYPtXI0Zp77PnqhOuAGI6TjumaA==" saltValue="4LpVrpoa9uD4+MixEdekIQ==" spinCount="100000" sheet="1" formatCells="0" formatColumns="0" formatRows="0" insertColumns="0" insertRows="0" insertHyperlinks="0" deleteColumns="0" deleteRows="0" sort="0" autoFilter="0" pivotTables="0"/>
  <mergeCells count="6">
    <mergeCell ref="B58:G58"/>
    <mergeCell ref="B2:G2"/>
    <mergeCell ref="B3:G3"/>
    <mergeCell ref="B4:G4"/>
    <mergeCell ref="B59:G59"/>
    <mergeCell ref="B60:G60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E685-1600-45AC-90A2-CF15387C94A4}">
  <dimension ref="A2:L153"/>
  <sheetViews>
    <sheetView showGridLines="0" zoomScale="90" zoomScaleNormal="90" workbookViewId="0">
      <selection activeCell="G9" sqref="G9"/>
    </sheetView>
  </sheetViews>
  <sheetFormatPr defaultRowHeight="15" x14ac:dyDescent="0.25"/>
  <cols>
    <col min="1" max="1" width="5.42578125" customWidth="1"/>
    <col min="4" max="4" width="7.42578125" customWidth="1"/>
    <col min="5" max="5" width="12" customWidth="1"/>
    <col min="6" max="6" width="27.85546875" customWidth="1"/>
    <col min="7" max="7" width="16" bestFit="1" customWidth="1"/>
    <col min="8" max="8" width="13.42578125" bestFit="1" customWidth="1"/>
    <col min="9" max="9" width="11.5703125" bestFit="1" customWidth="1"/>
    <col min="11" max="11" width="12.7109375" customWidth="1"/>
  </cols>
  <sheetData>
    <row r="2" spans="2:7" ht="18.75" x14ac:dyDescent="0.3">
      <c r="B2" s="100" t="s">
        <v>0</v>
      </c>
      <c r="C2" s="100"/>
      <c r="D2" s="100"/>
      <c r="E2" s="100"/>
      <c r="F2" s="100"/>
      <c r="G2" s="100"/>
    </row>
    <row r="3" spans="2:7" ht="18.75" x14ac:dyDescent="0.3">
      <c r="B3" s="100" t="s">
        <v>1</v>
      </c>
      <c r="C3" s="100"/>
      <c r="D3" s="100"/>
      <c r="E3" s="100"/>
      <c r="F3" s="100"/>
      <c r="G3" s="100"/>
    </row>
    <row r="4" spans="2:7" ht="18.75" x14ac:dyDescent="0.3">
      <c r="B4" s="100" t="s">
        <v>56</v>
      </c>
      <c r="C4" s="100"/>
      <c r="D4" s="100"/>
      <c r="E4" s="100"/>
      <c r="F4" s="100"/>
      <c r="G4" s="100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47" t="s">
        <v>3</v>
      </c>
    </row>
    <row r="7" spans="2:7" x14ac:dyDescent="0.25">
      <c r="B7" s="1"/>
      <c r="C7" s="1"/>
      <c r="D7" s="1"/>
      <c r="E7" s="1"/>
      <c r="F7" s="1"/>
      <c r="G7" s="49">
        <v>45382</v>
      </c>
    </row>
    <row r="8" spans="2:7" x14ac:dyDescent="0.25">
      <c r="F8" s="48"/>
      <c r="G8" s="47">
        <v>2024</v>
      </c>
    </row>
    <row r="9" spans="2:7" x14ac:dyDescent="0.25">
      <c r="B9" s="50" t="s">
        <v>4</v>
      </c>
      <c r="C9" s="51"/>
      <c r="D9" s="51"/>
      <c r="E9" s="52"/>
      <c r="F9" s="48"/>
      <c r="G9" s="47" t="s">
        <v>58</v>
      </c>
    </row>
    <row r="10" spans="2:7" x14ac:dyDescent="0.25">
      <c r="B10" s="54"/>
      <c r="C10" s="55"/>
      <c r="D10" s="55"/>
      <c r="E10" s="55"/>
      <c r="F10" s="55"/>
      <c r="G10" s="47" t="s">
        <v>5</v>
      </c>
    </row>
    <row r="11" spans="2:7" x14ac:dyDescent="0.25">
      <c r="B11" s="56" t="s">
        <v>6</v>
      </c>
      <c r="C11" s="48"/>
      <c r="D11" s="48"/>
      <c r="E11" s="48"/>
      <c r="F11" s="48"/>
      <c r="G11" s="48"/>
    </row>
    <row r="12" spans="2:7" ht="15.75" thickBot="1" x14ac:dyDescent="0.3">
      <c r="B12" s="56" t="s">
        <v>7</v>
      </c>
      <c r="C12" s="48"/>
      <c r="D12" s="48"/>
      <c r="E12" s="48"/>
      <c r="F12" s="57"/>
      <c r="G12" s="58">
        <v>300000000</v>
      </c>
    </row>
    <row r="13" spans="2:7" ht="3.75" customHeight="1" thickTop="1" x14ac:dyDescent="0.25">
      <c r="B13" s="56"/>
      <c r="C13" s="48"/>
      <c r="D13" s="48"/>
      <c r="E13" s="48"/>
      <c r="F13" s="57"/>
      <c r="G13" s="59"/>
    </row>
    <row r="14" spans="2:7" x14ac:dyDescent="0.25">
      <c r="B14" s="48"/>
      <c r="C14" s="48"/>
      <c r="D14" s="48"/>
      <c r="E14" s="48"/>
      <c r="F14" s="57"/>
      <c r="G14" s="61"/>
    </row>
    <row r="15" spans="2:7" x14ac:dyDescent="0.25">
      <c r="B15" s="56" t="s">
        <v>8</v>
      </c>
      <c r="C15" s="48"/>
      <c r="D15" s="48"/>
      <c r="E15" s="48"/>
      <c r="F15" s="57"/>
      <c r="G15" s="62">
        <f>[9]NOTES!I11+[9]NOTES!I17</f>
        <v>70434993</v>
      </c>
    </row>
    <row r="16" spans="2:7" ht="3" customHeight="1" x14ac:dyDescent="0.25">
      <c r="B16" s="56"/>
      <c r="C16" s="48"/>
      <c r="D16" s="48"/>
      <c r="E16" s="48"/>
      <c r="F16" s="57"/>
      <c r="G16" s="62"/>
    </row>
    <row r="17" spans="2:11" x14ac:dyDescent="0.25">
      <c r="B17" s="56" t="s">
        <v>9</v>
      </c>
      <c r="C17" s="48"/>
      <c r="D17" s="48"/>
      <c r="E17" s="48"/>
      <c r="F17" s="57"/>
      <c r="G17" s="62">
        <f>[9]NOTES!I14</f>
        <v>51000000</v>
      </c>
      <c r="K17" s="20"/>
    </row>
    <row r="18" spans="2:11" ht="5.25" customHeight="1" x14ac:dyDescent="0.25">
      <c r="B18" s="56"/>
      <c r="C18" s="48"/>
      <c r="D18" s="48"/>
      <c r="E18" s="48"/>
      <c r="F18" s="57"/>
      <c r="G18" s="62"/>
    </row>
    <row r="19" spans="2:11" ht="16.5" customHeight="1" x14ac:dyDescent="0.25">
      <c r="B19" s="56" t="s">
        <v>11</v>
      </c>
      <c r="C19" s="48"/>
      <c r="D19" s="48"/>
      <c r="E19" s="48"/>
      <c r="F19" s="57"/>
      <c r="G19" s="62">
        <v>0</v>
      </c>
    </row>
    <row r="20" spans="2:11" ht="17.25" customHeight="1" x14ac:dyDescent="0.25">
      <c r="B20" s="56" t="s">
        <v>12</v>
      </c>
      <c r="C20" s="48"/>
      <c r="D20" s="48"/>
      <c r="E20" s="48"/>
      <c r="F20" s="57"/>
      <c r="G20" s="62">
        <f>G90</f>
        <v>7299773.0441999976</v>
      </c>
    </row>
    <row r="21" spans="2:11" ht="16.5" customHeight="1" x14ac:dyDescent="0.25">
      <c r="B21" s="56" t="s">
        <v>13</v>
      </c>
      <c r="C21" s="48"/>
      <c r="D21" s="48"/>
      <c r="E21" s="48"/>
      <c r="F21" s="57"/>
      <c r="G21" s="63">
        <f>G92</f>
        <v>-51095804.909999996</v>
      </c>
    </row>
    <row r="22" spans="2:11" x14ac:dyDescent="0.25">
      <c r="B22" s="56" t="s">
        <v>14</v>
      </c>
      <c r="C22" s="48"/>
      <c r="D22" s="48"/>
      <c r="E22" s="48"/>
      <c r="F22" s="57"/>
      <c r="G22" s="60">
        <f>SUM(G15:G21)</f>
        <v>77638961.134200007</v>
      </c>
    </row>
    <row r="23" spans="2:11" x14ac:dyDescent="0.25">
      <c r="B23" s="56"/>
      <c r="C23" s="48"/>
      <c r="D23" s="55"/>
      <c r="E23" s="48"/>
      <c r="F23" s="57"/>
      <c r="G23" s="64"/>
    </row>
    <row r="24" spans="2:11" x14ac:dyDescent="0.25">
      <c r="B24" s="50" t="s">
        <v>15</v>
      </c>
      <c r="C24" s="65"/>
      <c r="D24" s="52"/>
      <c r="E24" s="65"/>
      <c r="F24" s="57"/>
      <c r="G24" s="64"/>
    </row>
    <row r="25" spans="2:11" x14ac:dyDescent="0.25">
      <c r="B25" s="56" t="s">
        <v>16</v>
      </c>
      <c r="C25" s="48"/>
      <c r="D25" s="55"/>
      <c r="E25" s="48"/>
      <c r="F25" s="57"/>
      <c r="G25" s="60"/>
    </row>
    <row r="26" spans="2:11" x14ac:dyDescent="0.25">
      <c r="B26" s="56" t="s">
        <v>17</v>
      </c>
      <c r="C26" s="48"/>
      <c r="D26" s="48"/>
      <c r="E26" s="48"/>
      <c r="F26" s="48"/>
      <c r="G26" s="60">
        <f>[9]NOTES!I20</f>
        <v>0</v>
      </c>
    </row>
    <row r="27" spans="2:11" x14ac:dyDescent="0.25">
      <c r="B27" s="56" t="s">
        <v>18</v>
      </c>
      <c r="C27" s="48"/>
      <c r="D27" s="55"/>
      <c r="E27" s="48"/>
      <c r="F27" s="57"/>
      <c r="G27" s="60"/>
    </row>
    <row r="28" spans="2:11" x14ac:dyDescent="0.25">
      <c r="B28" s="56"/>
      <c r="C28" s="48"/>
      <c r="D28" s="55"/>
      <c r="E28" s="48"/>
      <c r="F28" s="57"/>
      <c r="G28" s="64"/>
    </row>
    <row r="29" spans="2:11" x14ac:dyDescent="0.25">
      <c r="B29" s="50" t="s">
        <v>19</v>
      </c>
      <c r="C29" s="65"/>
      <c r="D29" s="65"/>
      <c r="E29" s="48"/>
      <c r="F29" s="57"/>
      <c r="G29" s="66"/>
    </row>
    <row r="30" spans="2:11" x14ac:dyDescent="0.25">
      <c r="B30" s="56"/>
      <c r="C30" s="48"/>
      <c r="D30" s="48"/>
      <c r="E30" s="48"/>
      <c r="F30" s="57"/>
      <c r="G30" s="66"/>
    </row>
    <row r="31" spans="2:11" x14ac:dyDescent="0.25">
      <c r="B31" s="56" t="s">
        <v>20</v>
      </c>
      <c r="C31" s="48"/>
      <c r="D31" s="48"/>
      <c r="E31" s="48"/>
      <c r="F31" s="57"/>
      <c r="G31" s="67">
        <f>[9]NOTES!I24</f>
        <v>0</v>
      </c>
      <c r="K31" s="20"/>
    </row>
    <row r="32" spans="2:11" x14ac:dyDescent="0.25">
      <c r="B32" s="56" t="s">
        <v>21</v>
      </c>
      <c r="C32" s="48"/>
      <c r="D32" s="48"/>
      <c r="E32" s="48"/>
      <c r="F32" s="57"/>
      <c r="G32" s="69">
        <f>[9]NOTES!I42</f>
        <v>20139231.449999999</v>
      </c>
    </row>
    <row r="33" spans="2:12" x14ac:dyDescent="0.25">
      <c r="B33" s="56"/>
      <c r="C33" s="48"/>
      <c r="D33" s="48"/>
      <c r="E33" s="48"/>
      <c r="F33" s="57"/>
      <c r="G33" s="68">
        <f>SUM(G31:G32)</f>
        <v>20139231.449999999</v>
      </c>
    </row>
    <row r="34" spans="2:12" ht="6.75" hidden="1" customHeight="1" x14ac:dyDescent="0.25">
      <c r="B34" s="56"/>
      <c r="C34" s="48"/>
      <c r="D34" s="48"/>
      <c r="E34" s="48"/>
      <c r="F34" s="57"/>
      <c r="G34" s="66"/>
    </row>
    <row r="35" spans="2:12" x14ac:dyDescent="0.25">
      <c r="B35" s="56"/>
      <c r="C35" s="48"/>
      <c r="D35" s="48"/>
      <c r="E35" s="48"/>
      <c r="F35" s="57"/>
      <c r="G35" s="66"/>
    </row>
    <row r="36" spans="2:12" ht="15.75" thickBot="1" x14ac:dyDescent="0.3">
      <c r="B36" s="56"/>
      <c r="C36" s="48"/>
      <c r="D36" s="48"/>
      <c r="E36" s="48"/>
      <c r="F36" s="57"/>
      <c r="G36" s="70">
        <f>G33+G27+G25+G22+G26</f>
        <v>97778192.58420001</v>
      </c>
      <c r="H36" s="20"/>
      <c r="L36" s="31"/>
    </row>
    <row r="37" spans="2:12" ht="15.75" thickTop="1" x14ac:dyDescent="0.25">
      <c r="B37" s="56"/>
      <c r="C37" s="48"/>
      <c r="D37" s="48"/>
      <c r="E37" s="48"/>
      <c r="F37" s="57"/>
      <c r="G37" s="66"/>
    </row>
    <row r="38" spans="2:12" x14ac:dyDescent="0.25">
      <c r="B38" s="54" t="s">
        <v>23</v>
      </c>
      <c r="C38" s="48"/>
      <c r="D38" s="48"/>
      <c r="E38" s="48"/>
      <c r="F38" s="57"/>
      <c r="G38" s="59"/>
    </row>
    <row r="39" spans="2:12" x14ac:dyDescent="0.25">
      <c r="B39" s="56"/>
      <c r="C39" s="48"/>
      <c r="D39" s="48"/>
      <c r="E39" s="48"/>
      <c r="F39" s="57"/>
      <c r="G39" s="59"/>
      <c r="J39" s="20"/>
    </row>
    <row r="40" spans="2:12" x14ac:dyDescent="0.25">
      <c r="B40" s="50" t="s">
        <v>24</v>
      </c>
      <c r="C40" s="65"/>
      <c r="D40" s="48"/>
      <c r="E40" s="48"/>
      <c r="F40" s="57"/>
      <c r="G40" s="59"/>
      <c r="J40" s="20"/>
      <c r="K40" s="20"/>
    </row>
    <row r="41" spans="2:12" x14ac:dyDescent="0.25">
      <c r="B41" s="54"/>
      <c r="C41" s="48"/>
      <c r="D41" s="48"/>
      <c r="E41" s="48"/>
      <c r="F41" s="57"/>
      <c r="G41" s="59"/>
      <c r="I41" s="20"/>
    </row>
    <row r="42" spans="2:12" x14ac:dyDescent="0.25">
      <c r="B42" s="56" t="s">
        <v>25</v>
      </c>
      <c r="C42" s="48"/>
      <c r="D42" s="48"/>
      <c r="E42" s="48"/>
      <c r="F42" s="57"/>
      <c r="G42" s="71">
        <f>[9]NOTES!K60-[9]NOTES!K56</f>
        <v>1107180</v>
      </c>
    </row>
    <row r="43" spans="2:12" x14ac:dyDescent="0.25">
      <c r="B43" s="56" t="s">
        <v>26</v>
      </c>
      <c r="C43" s="48"/>
      <c r="D43" s="48"/>
      <c r="E43" s="48"/>
      <c r="F43" s="72"/>
      <c r="G43" s="60">
        <f>[9]NOTES!I68</f>
        <v>3601000</v>
      </c>
      <c r="H43" s="20"/>
      <c r="I43" t="s">
        <v>33</v>
      </c>
    </row>
    <row r="44" spans="2:12" x14ac:dyDescent="0.25">
      <c r="B44" s="56" t="s">
        <v>27</v>
      </c>
      <c r="C44" s="48"/>
      <c r="D44" s="48"/>
      <c r="E44" s="48"/>
      <c r="F44" s="48"/>
      <c r="G44" s="60">
        <f>[9]NOTES!I70</f>
        <v>8000836</v>
      </c>
      <c r="H44" s="20"/>
    </row>
    <row r="45" spans="2:12" x14ac:dyDescent="0.25">
      <c r="B45" s="56" t="s">
        <v>28</v>
      </c>
      <c r="C45" s="48"/>
      <c r="D45" s="48"/>
      <c r="E45" s="48"/>
      <c r="F45" s="48"/>
      <c r="G45" s="60">
        <f>[9]NOTES!I78</f>
        <v>1302000</v>
      </c>
      <c r="K45" s="31"/>
    </row>
    <row r="46" spans="2:12" x14ac:dyDescent="0.25">
      <c r="B46" s="56"/>
      <c r="C46" s="48"/>
      <c r="D46" s="48"/>
      <c r="E46" s="48"/>
      <c r="F46" s="48"/>
      <c r="G46" s="60"/>
      <c r="K46" s="31"/>
    </row>
    <row r="47" spans="2:12" x14ac:dyDescent="0.25">
      <c r="B47" s="50" t="s">
        <v>29</v>
      </c>
      <c r="C47" s="65"/>
      <c r="D47" s="65"/>
      <c r="E47" s="48"/>
      <c r="F47" s="48"/>
      <c r="G47" s="59"/>
      <c r="J47" s="20"/>
    </row>
    <row r="48" spans="2:12" x14ac:dyDescent="0.25">
      <c r="B48" s="54"/>
      <c r="C48" s="48"/>
      <c r="D48" s="48"/>
      <c r="E48" s="48"/>
      <c r="F48" s="48"/>
      <c r="G48" s="73"/>
      <c r="K48" s="20"/>
    </row>
    <row r="49" spans="1:7" x14ac:dyDescent="0.25">
      <c r="B49" s="56" t="s">
        <v>30</v>
      </c>
      <c r="C49" s="48"/>
      <c r="D49" s="48"/>
      <c r="E49" s="48"/>
      <c r="F49" s="48"/>
      <c r="G49" s="74">
        <f>[9]NOTES!I82+[9]NOTES!I90</f>
        <v>21924150.710000001</v>
      </c>
    </row>
    <row r="50" spans="1:7" x14ac:dyDescent="0.25">
      <c r="B50" s="56" t="s">
        <v>31</v>
      </c>
      <c r="C50" s="48"/>
      <c r="D50" s="48"/>
      <c r="E50" s="48"/>
      <c r="F50" s="48"/>
      <c r="G50" s="62">
        <f>[9]NOTES!I108</f>
        <v>7069750.6699999999</v>
      </c>
    </row>
    <row r="51" spans="1:7" x14ac:dyDescent="0.25">
      <c r="B51" s="56" t="s">
        <v>32</v>
      </c>
      <c r="C51" s="48"/>
      <c r="D51" s="48"/>
      <c r="E51" s="48"/>
      <c r="F51" s="48"/>
      <c r="G51" s="62">
        <f>[9]NOTES!I136</f>
        <v>33220742.460000001</v>
      </c>
    </row>
    <row r="52" spans="1:7" x14ac:dyDescent="0.25">
      <c r="B52" s="56" t="s">
        <v>34</v>
      </c>
      <c r="C52" s="48"/>
      <c r="D52" s="48"/>
      <c r="E52" s="48"/>
      <c r="F52" s="48"/>
      <c r="G52" s="62">
        <f>[9]NOTES!I152</f>
        <v>21552532.739999998</v>
      </c>
    </row>
    <row r="53" spans="1:7" x14ac:dyDescent="0.25">
      <c r="B53" s="56" t="s">
        <v>35</v>
      </c>
      <c r="C53" s="48"/>
      <c r="D53" s="48"/>
      <c r="E53" s="48"/>
      <c r="F53" s="48"/>
      <c r="G53" s="63">
        <v>0</v>
      </c>
    </row>
    <row r="54" spans="1:7" ht="21" customHeight="1" x14ac:dyDescent="0.25">
      <c r="B54" s="56"/>
      <c r="C54" s="48"/>
      <c r="D54" s="48"/>
      <c r="E54" s="48"/>
      <c r="F54" s="57"/>
      <c r="G54" s="60">
        <f>SUM(G49:G53)</f>
        <v>83767176.579999998</v>
      </c>
    </row>
    <row r="55" spans="1:7" ht="15.75" thickBot="1" x14ac:dyDescent="0.3">
      <c r="B55" s="48"/>
      <c r="C55" s="48"/>
      <c r="D55" s="48"/>
      <c r="E55" s="48"/>
      <c r="F55" s="48"/>
      <c r="G55" s="75">
        <f>G42+G43+G45+G54+G44</f>
        <v>97778192.579999998</v>
      </c>
    </row>
    <row r="56" spans="1:7" ht="15.75" thickTop="1" x14ac:dyDescent="0.25">
      <c r="B56" s="48"/>
      <c r="C56" s="48"/>
      <c r="D56" s="48"/>
      <c r="E56" s="48"/>
      <c r="F56" s="48" t="s">
        <v>52</v>
      </c>
      <c r="G56" s="76"/>
    </row>
    <row r="57" spans="1:7" x14ac:dyDescent="0.25">
      <c r="B57" s="48"/>
      <c r="C57" s="48"/>
      <c r="D57" s="48"/>
      <c r="E57" s="48"/>
      <c r="F57" s="48"/>
      <c r="G57" s="71"/>
    </row>
    <row r="58" spans="1:7" x14ac:dyDescent="0.25">
      <c r="B58" s="77"/>
      <c r="C58" s="48"/>
      <c r="D58" s="48"/>
      <c r="E58" s="53"/>
      <c r="F58" s="48"/>
      <c r="G58" s="77"/>
    </row>
    <row r="59" spans="1:7" s="38" customFormat="1" ht="18.75" customHeight="1" x14ac:dyDescent="0.25">
      <c r="B59" s="101" t="s">
        <v>0</v>
      </c>
      <c r="C59" s="101"/>
      <c r="D59" s="101"/>
      <c r="E59" s="101"/>
      <c r="F59" s="101"/>
      <c r="G59" s="101"/>
    </row>
    <row r="60" spans="1:7" s="38" customFormat="1" ht="18.75" customHeight="1" x14ac:dyDescent="0.25">
      <c r="B60" s="101" t="s">
        <v>36</v>
      </c>
      <c r="C60" s="101"/>
      <c r="D60" s="101"/>
      <c r="E60" s="101"/>
      <c r="F60" s="101"/>
      <c r="G60" s="101"/>
    </row>
    <row r="61" spans="1:7" s="38" customFormat="1" ht="18.75" customHeight="1" x14ac:dyDescent="0.25">
      <c r="B61" s="101" t="str">
        <f>B4</f>
        <v>AS AT MARCH 31, 2024</v>
      </c>
      <c r="C61" s="101"/>
      <c r="D61" s="101"/>
      <c r="E61" s="101"/>
      <c r="F61" s="101"/>
      <c r="G61" s="101"/>
    </row>
    <row r="62" spans="1:7" s="38" customFormat="1" ht="16.5" x14ac:dyDescent="0.25">
      <c r="A62" s="39"/>
      <c r="B62" s="53"/>
      <c r="C62" s="53"/>
      <c r="D62" s="53"/>
      <c r="E62" s="53"/>
      <c r="F62" s="53"/>
      <c r="G62" s="53"/>
    </row>
    <row r="63" spans="1:7" s="38" customFormat="1" ht="16.5" x14ac:dyDescent="0.25">
      <c r="A63" s="39"/>
      <c r="B63" s="53"/>
      <c r="C63" s="53"/>
      <c r="D63" s="53"/>
      <c r="E63" s="53"/>
      <c r="F63" s="53"/>
      <c r="G63" s="47" t="s">
        <v>3</v>
      </c>
    </row>
    <row r="64" spans="1:7" s="38" customFormat="1" ht="16.5" x14ac:dyDescent="0.25">
      <c r="A64" s="39"/>
      <c r="B64" s="53"/>
      <c r="C64" s="53"/>
      <c r="D64" s="53"/>
      <c r="E64" s="53"/>
      <c r="F64" s="53"/>
      <c r="G64" s="49">
        <f>G7</f>
        <v>45382</v>
      </c>
    </row>
    <row r="65" spans="2:7" x14ac:dyDescent="0.25">
      <c r="B65" s="57"/>
      <c r="C65" s="57"/>
      <c r="D65" s="57"/>
      <c r="E65" s="57"/>
      <c r="F65" s="48"/>
      <c r="G65" s="47">
        <f>G8</f>
        <v>2024</v>
      </c>
    </row>
    <row r="66" spans="2:7" x14ac:dyDescent="0.25">
      <c r="B66" s="48"/>
      <c r="C66" s="48"/>
      <c r="D66" s="48"/>
      <c r="E66" s="48"/>
      <c r="F66" s="55"/>
      <c r="G66" s="47" t="s">
        <v>5</v>
      </c>
    </row>
    <row r="67" spans="2:7" x14ac:dyDescent="0.25">
      <c r="B67" s="48"/>
      <c r="C67" s="48"/>
      <c r="D67" s="48"/>
      <c r="E67" s="48"/>
      <c r="F67" s="48"/>
      <c r="G67" s="57"/>
    </row>
    <row r="68" spans="2:7" x14ac:dyDescent="0.25">
      <c r="B68" s="48"/>
      <c r="C68" s="48"/>
      <c r="D68" s="48"/>
      <c r="E68" s="48"/>
      <c r="F68" s="48"/>
      <c r="G68" s="78"/>
    </row>
    <row r="69" spans="2:7" x14ac:dyDescent="0.25">
      <c r="B69" s="56" t="s">
        <v>37</v>
      </c>
      <c r="C69" s="48"/>
      <c r="D69" s="48"/>
      <c r="E69" s="48"/>
      <c r="F69" s="48"/>
      <c r="G69" s="79">
        <f>[9]NOTES!I159</f>
        <v>13985946.32</v>
      </c>
    </row>
    <row r="70" spans="2:7" x14ac:dyDescent="0.25">
      <c r="B70" s="56"/>
      <c r="C70" s="48"/>
      <c r="D70" s="48"/>
      <c r="E70" s="48"/>
      <c r="F70" s="48"/>
      <c r="G70" s="79"/>
    </row>
    <row r="71" spans="2:7" x14ac:dyDescent="0.25">
      <c r="B71" s="56" t="s">
        <v>38</v>
      </c>
      <c r="C71" s="48"/>
      <c r="D71" s="48"/>
      <c r="E71" s="48"/>
      <c r="F71" s="48"/>
      <c r="G71" s="79">
        <f>'[9]Capital Gain Working '!M359</f>
        <v>8776372.1541999951</v>
      </c>
    </row>
    <row r="72" spans="2:7" x14ac:dyDescent="0.25">
      <c r="B72" s="56"/>
      <c r="C72" s="48"/>
      <c r="D72" s="48"/>
      <c r="E72" s="48"/>
      <c r="F72" s="48"/>
      <c r="G72" s="79"/>
    </row>
    <row r="73" spans="2:7" x14ac:dyDescent="0.25">
      <c r="B73" s="56" t="s">
        <v>39</v>
      </c>
      <c r="C73" s="48"/>
      <c r="D73" s="48"/>
      <c r="E73" s="48"/>
      <c r="F73" s="48"/>
      <c r="G73" s="79">
        <f>[9]NOTES!I174</f>
        <v>653155.6</v>
      </c>
    </row>
    <row r="74" spans="2:7" x14ac:dyDescent="0.25">
      <c r="B74" s="56"/>
      <c r="C74" s="48"/>
      <c r="D74" s="48"/>
      <c r="E74" s="48"/>
      <c r="F74" s="48"/>
      <c r="G74" s="79"/>
    </row>
    <row r="75" spans="2:7" x14ac:dyDescent="0.25">
      <c r="B75" s="56" t="s">
        <v>40</v>
      </c>
      <c r="C75" s="48"/>
      <c r="D75" s="48"/>
      <c r="E75" s="48"/>
      <c r="F75" s="48"/>
      <c r="G75" s="79">
        <f>[9]NOTES!I177</f>
        <v>0</v>
      </c>
    </row>
    <row r="76" spans="2:7" x14ac:dyDescent="0.25">
      <c r="B76" s="56"/>
      <c r="C76" s="48"/>
      <c r="D76" s="48"/>
      <c r="E76" s="48"/>
      <c r="F76" s="48"/>
      <c r="G76" s="79"/>
    </row>
    <row r="77" spans="2:7" x14ac:dyDescent="0.25">
      <c r="B77" s="56" t="s">
        <v>41</v>
      </c>
      <c r="C77" s="48"/>
      <c r="D77" s="48"/>
      <c r="E77" s="48"/>
      <c r="F77" s="48"/>
      <c r="G77" s="79">
        <f>[9]NOTES!I180</f>
        <v>1642802.21</v>
      </c>
    </row>
    <row r="78" spans="2:7" x14ac:dyDescent="0.25">
      <c r="B78" s="56"/>
      <c r="C78" s="48"/>
      <c r="D78" s="48"/>
      <c r="E78" s="48"/>
      <c r="F78" s="48"/>
      <c r="G78" s="80"/>
    </row>
    <row r="79" spans="2:7" ht="20.100000000000001" customHeight="1" x14ac:dyDescent="0.25">
      <c r="B79" s="56"/>
      <c r="C79" s="48"/>
      <c r="D79" s="48"/>
      <c r="E79" s="48"/>
      <c r="F79" s="48"/>
      <c r="G79" s="79">
        <f>SUM(G69:G77)</f>
        <v>25058276.284199998</v>
      </c>
    </row>
    <row r="80" spans="2:7" x14ac:dyDescent="0.25">
      <c r="B80" s="56" t="s">
        <v>33</v>
      </c>
      <c r="C80" s="48"/>
      <c r="D80" s="48"/>
      <c r="E80" s="48"/>
      <c r="F80" s="57"/>
      <c r="G80" s="78"/>
    </row>
    <row r="81" spans="2:8" x14ac:dyDescent="0.25">
      <c r="B81" s="48"/>
      <c r="C81" s="48"/>
      <c r="D81" s="48"/>
      <c r="E81" s="48"/>
      <c r="F81" s="48"/>
      <c r="G81" s="48"/>
    </row>
    <row r="82" spans="2:8" x14ac:dyDescent="0.25">
      <c r="B82" s="56"/>
      <c r="C82" s="48"/>
      <c r="D82" s="48"/>
      <c r="E82" s="48"/>
      <c r="F82" s="57"/>
      <c r="G82" s="78"/>
    </row>
    <row r="83" spans="2:8" ht="20.100000000000001" customHeight="1" x14ac:dyDescent="0.25">
      <c r="B83" s="56"/>
      <c r="C83" s="48"/>
      <c r="D83" s="48"/>
      <c r="E83" s="48"/>
      <c r="F83" s="57"/>
      <c r="G83" s="78"/>
    </row>
    <row r="84" spans="2:8" ht="21.75" customHeight="1" x14ac:dyDescent="0.25">
      <c r="B84" s="56" t="s">
        <v>42</v>
      </c>
      <c r="C84" s="48"/>
      <c r="D84" s="48"/>
      <c r="E84" s="48"/>
      <c r="F84" s="72"/>
      <c r="G84" s="82">
        <f>[9]NOTES!I231-G88</f>
        <v>17159162.09</v>
      </c>
    </row>
    <row r="85" spans="2:8" x14ac:dyDescent="0.25">
      <c r="B85" s="56"/>
      <c r="C85" s="48"/>
      <c r="D85" s="48"/>
      <c r="E85" s="48"/>
      <c r="F85" s="48"/>
      <c r="G85" s="78"/>
    </row>
    <row r="86" spans="2:8" x14ac:dyDescent="0.25">
      <c r="B86" s="56" t="s">
        <v>43</v>
      </c>
      <c r="C86" s="48"/>
      <c r="D86" s="48"/>
      <c r="E86" s="48"/>
      <c r="F86" s="48"/>
      <c r="G86" s="78">
        <f>G79-G84</f>
        <v>7899114.1941999979</v>
      </c>
    </row>
    <row r="87" spans="2:8" x14ac:dyDescent="0.25">
      <c r="B87" s="56"/>
      <c r="C87" s="48"/>
      <c r="D87" s="48"/>
      <c r="E87" s="48"/>
      <c r="F87" s="48"/>
      <c r="G87" s="78"/>
    </row>
    <row r="88" spans="2:8" x14ac:dyDescent="0.25">
      <c r="B88" s="56" t="s">
        <v>44</v>
      </c>
      <c r="C88" s="48"/>
      <c r="D88" s="48"/>
      <c r="E88" s="48"/>
      <c r="F88" s="48"/>
      <c r="G88" s="81">
        <f>[9]NOTES!I229</f>
        <v>599341.15</v>
      </c>
    </row>
    <row r="89" spans="2:8" x14ac:dyDescent="0.25">
      <c r="B89" s="56"/>
      <c r="C89" s="48"/>
      <c r="D89" s="48"/>
      <c r="E89" s="48"/>
      <c r="F89" s="48"/>
      <c r="G89" s="79"/>
    </row>
    <row r="90" spans="2:8" x14ac:dyDescent="0.25">
      <c r="B90" s="98" t="s">
        <v>45</v>
      </c>
      <c r="C90" s="99"/>
      <c r="D90" s="99"/>
      <c r="E90" s="99"/>
      <c r="F90" s="99"/>
      <c r="G90" s="79">
        <f>G86-G88</f>
        <v>7299773.0441999976</v>
      </c>
    </row>
    <row r="91" spans="2:8" x14ac:dyDescent="0.25">
      <c r="B91" s="56"/>
      <c r="C91" s="48"/>
      <c r="D91" s="48"/>
      <c r="E91" s="48"/>
      <c r="F91" s="48"/>
      <c r="G91" s="79"/>
    </row>
    <row r="92" spans="2:8" x14ac:dyDescent="0.25">
      <c r="B92" s="56" t="s">
        <v>46</v>
      </c>
      <c r="C92" s="48"/>
      <c r="D92" s="48"/>
      <c r="E92" s="48"/>
      <c r="F92" s="48"/>
      <c r="G92" s="79">
        <v>-51095804.909999996</v>
      </c>
      <c r="H92" s="20"/>
    </row>
    <row r="93" spans="2:8" x14ac:dyDescent="0.25">
      <c r="B93" s="56"/>
      <c r="C93" s="48"/>
      <c r="D93" s="48"/>
      <c r="E93" s="48"/>
      <c r="F93" s="48"/>
      <c r="G93" s="79"/>
    </row>
    <row r="94" spans="2:8" x14ac:dyDescent="0.25">
      <c r="B94" s="56"/>
      <c r="C94" s="48"/>
      <c r="D94" s="48"/>
      <c r="E94" s="48"/>
      <c r="F94" s="48"/>
      <c r="G94" s="79"/>
    </row>
    <row r="95" spans="2:8" ht="6" customHeight="1" x14ac:dyDescent="0.25">
      <c r="B95" s="56"/>
      <c r="C95" s="48"/>
      <c r="D95" s="48"/>
      <c r="E95" s="48"/>
      <c r="F95" s="48"/>
      <c r="G95" s="79"/>
    </row>
    <row r="96" spans="2:8" ht="15.75" thickBot="1" x14ac:dyDescent="0.3">
      <c r="B96" s="56" t="s">
        <v>47</v>
      </c>
      <c r="C96" s="48"/>
      <c r="D96" s="48"/>
      <c r="E96" s="48"/>
      <c r="F96" s="48"/>
      <c r="G96" s="83">
        <f>G90+G92</f>
        <v>-43796031.865800001</v>
      </c>
    </row>
    <row r="97" spans="1:7" ht="15.75" thickTop="1" x14ac:dyDescent="0.25">
      <c r="B97" s="56"/>
      <c r="C97" s="48"/>
      <c r="D97" s="48"/>
      <c r="E97" s="48"/>
      <c r="F97" s="48"/>
      <c r="G97" s="48"/>
    </row>
    <row r="98" spans="1:7" x14ac:dyDescent="0.25">
      <c r="B98" s="48"/>
      <c r="C98" s="48"/>
      <c r="D98" s="48"/>
      <c r="E98" s="48"/>
      <c r="F98" s="48"/>
      <c r="G98" s="78"/>
    </row>
    <row r="99" spans="1:7" x14ac:dyDescent="0.25">
      <c r="B99" s="48"/>
      <c r="C99" s="48"/>
      <c r="D99" s="48"/>
      <c r="E99" s="48"/>
      <c r="F99" s="48"/>
      <c r="G99" s="78"/>
    </row>
    <row r="100" spans="1:7" ht="4.5" customHeight="1" x14ac:dyDescent="0.25">
      <c r="B100" s="48"/>
      <c r="C100" s="48"/>
      <c r="D100" s="48"/>
      <c r="E100" s="48"/>
      <c r="F100" s="48"/>
      <c r="G100" s="78"/>
    </row>
    <row r="101" spans="1:7" ht="15.75" x14ac:dyDescent="0.25">
      <c r="B101" s="37"/>
      <c r="E101" s="7"/>
      <c r="G101" s="37"/>
    </row>
    <row r="102" spans="1:7" ht="15.75" x14ac:dyDescent="0.25">
      <c r="B102" s="37"/>
      <c r="E102" s="7"/>
      <c r="G102" s="37"/>
    </row>
    <row r="103" spans="1:7" ht="15.75" x14ac:dyDescent="0.25">
      <c r="B103" s="37"/>
      <c r="E103" s="7"/>
      <c r="G103" s="37"/>
    </row>
    <row r="104" spans="1:7" ht="15.75" x14ac:dyDescent="0.25">
      <c r="B104" s="37"/>
      <c r="E104" s="7"/>
      <c r="G104" s="37"/>
    </row>
    <row r="105" spans="1:7" ht="15.75" x14ac:dyDescent="0.25">
      <c r="B105" s="37"/>
      <c r="E105" s="7"/>
      <c r="G105" s="37"/>
    </row>
    <row r="106" spans="1:7" ht="15.75" x14ac:dyDescent="0.25">
      <c r="B106" s="37"/>
      <c r="E106" s="7"/>
      <c r="G106" s="37"/>
    </row>
    <row r="107" spans="1:7" ht="15.75" x14ac:dyDescent="0.25">
      <c r="B107" s="37"/>
      <c r="E107" s="7"/>
      <c r="G107" s="37"/>
    </row>
    <row r="108" spans="1:7" ht="15.75" x14ac:dyDescent="0.25">
      <c r="B108" s="37"/>
      <c r="E108" s="7"/>
      <c r="G108" s="37"/>
    </row>
    <row r="110" spans="1:7" ht="15.75" x14ac:dyDescent="0.25">
      <c r="A110" s="11"/>
      <c r="B110" s="11"/>
      <c r="C110" s="11"/>
      <c r="D110" s="11"/>
      <c r="E110" s="11"/>
      <c r="F110" s="11"/>
      <c r="G110" s="11"/>
    </row>
    <row r="111" spans="1:7" ht="15.75" x14ac:dyDescent="0.25">
      <c r="A111" s="11"/>
      <c r="B111" s="11"/>
      <c r="C111" s="11"/>
      <c r="D111" s="11"/>
      <c r="E111" s="11"/>
      <c r="F111" s="11"/>
      <c r="G111" s="11"/>
    </row>
    <row r="112" spans="1:7" ht="15.75" x14ac:dyDescent="0.25">
      <c r="A112" s="11"/>
      <c r="B112" s="11"/>
      <c r="C112" s="11"/>
      <c r="D112" s="11"/>
      <c r="E112" s="11"/>
      <c r="F112" s="11"/>
      <c r="G112" s="11"/>
    </row>
    <row r="113" spans="1:7" ht="15.75" x14ac:dyDescent="0.25">
      <c r="A113" s="11"/>
      <c r="B113" s="11"/>
      <c r="C113" s="11"/>
      <c r="D113" s="11"/>
      <c r="E113" s="11"/>
      <c r="F113" s="11"/>
      <c r="G113" s="11"/>
    </row>
    <row r="114" spans="1:7" ht="15.75" x14ac:dyDescent="0.25">
      <c r="A114" s="11"/>
      <c r="B114" s="11"/>
      <c r="C114" s="11"/>
      <c r="D114" s="11"/>
      <c r="E114" s="11"/>
      <c r="F114" s="11"/>
      <c r="G114" s="11"/>
    </row>
    <row r="115" spans="1:7" ht="15.75" x14ac:dyDescent="0.25">
      <c r="A115" s="11"/>
      <c r="B115" s="11"/>
      <c r="C115" s="11"/>
      <c r="D115" s="11"/>
      <c r="E115" s="11"/>
      <c r="F115" s="11"/>
      <c r="G115" s="11"/>
    </row>
    <row r="116" spans="1:7" ht="15.75" x14ac:dyDescent="0.25">
      <c r="A116" s="11"/>
      <c r="B116" s="11"/>
      <c r="C116" s="11"/>
      <c r="D116" s="11"/>
      <c r="E116" s="11"/>
      <c r="F116" s="11"/>
      <c r="G116" s="11"/>
    </row>
    <row r="117" spans="1:7" ht="15.75" x14ac:dyDescent="0.25">
      <c r="A117" s="11"/>
      <c r="B117" s="11"/>
      <c r="C117" s="11"/>
      <c r="D117" s="11"/>
      <c r="E117" s="11"/>
      <c r="F117" s="11"/>
      <c r="G117" s="11"/>
    </row>
    <row r="118" spans="1:7" ht="15.75" x14ac:dyDescent="0.25">
      <c r="A118" s="11"/>
      <c r="B118" s="11"/>
      <c r="C118" s="11"/>
      <c r="D118" s="11"/>
      <c r="E118" s="11"/>
      <c r="F118" s="11"/>
      <c r="G118" s="11"/>
    </row>
    <row r="119" spans="1:7" ht="15.75" x14ac:dyDescent="0.25">
      <c r="A119" s="11"/>
      <c r="B119" s="11"/>
      <c r="C119" s="11"/>
      <c r="D119" s="11"/>
      <c r="E119" s="11"/>
      <c r="F119" s="11"/>
      <c r="G119" s="11"/>
    </row>
    <row r="120" spans="1:7" ht="15.75" x14ac:dyDescent="0.25">
      <c r="A120" s="11"/>
      <c r="B120" s="11"/>
      <c r="C120" s="11"/>
      <c r="D120" s="11"/>
      <c r="E120" s="11"/>
      <c r="F120" s="11"/>
      <c r="G120" s="11"/>
    </row>
    <row r="121" spans="1:7" ht="15.75" x14ac:dyDescent="0.25">
      <c r="A121" s="11"/>
      <c r="B121" s="11"/>
      <c r="C121" s="11"/>
      <c r="D121" s="11"/>
      <c r="E121" s="11"/>
      <c r="F121" s="11"/>
      <c r="G121" s="11"/>
    </row>
    <row r="122" spans="1:7" ht="15.75" x14ac:dyDescent="0.25">
      <c r="A122" s="11"/>
      <c r="B122" s="11"/>
      <c r="C122" s="11"/>
      <c r="D122" s="11"/>
      <c r="E122" s="11"/>
      <c r="F122" s="11"/>
      <c r="G122" s="11"/>
    </row>
    <row r="123" spans="1:7" ht="15.75" x14ac:dyDescent="0.25">
      <c r="A123" s="11"/>
      <c r="B123" s="11"/>
      <c r="C123" s="11"/>
      <c r="D123" s="11"/>
      <c r="E123" s="11"/>
      <c r="F123" s="11"/>
      <c r="G123" s="11"/>
    </row>
    <row r="124" spans="1:7" ht="15.75" x14ac:dyDescent="0.25">
      <c r="A124" s="11"/>
      <c r="B124" s="11"/>
      <c r="C124" s="11"/>
      <c r="D124" s="11"/>
      <c r="E124" s="11"/>
      <c r="F124" s="11"/>
      <c r="G124" s="11"/>
    </row>
    <row r="125" spans="1:7" ht="15.75" x14ac:dyDescent="0.25">
      <c r="A125" s="11"/>
      <c r="B125" s="11"/>
      <c r="C125" s="11"/>
      <c r="D125" s="11"/>
      <c r="E125" s="11"/>
      <c r="F125" s="11"/>
      <c r="G125" s="11"/>
    </row>
    <row r="126" spans="1:7" ht="15.75" x14ac:dyDescent="0.25">
      <c r="A126" s="11"/>
      <c r="B126" s="11"/>
      <c r="C126" s="11"/>
      <c r="D126" s="11"/>
      <c r="E126" s="11"/>
      <c r="F126" s="11"/>
      <c r="G126" s="11"/>
    </row>
    <row r="127" spans="1:7" ht="15.75" x14ac:dyDescent="0.25">
      <c r="A127" s="11"/>
      <c r="B127" s="11"/>
      <c r="C127" s="11"/>
      <c r="D127" s="11"/>
      <c r="E127" s="11"/>
      <c r="F127" s="11"/>
      <c r="G127" s="11"/>
    </row>
    <row r="128" spans="1:7" ht="15.75" x14ac:dyDescent="0.25">
      <c r="A128" s="11"/>
      <c r="B128" s="11"/>
      <c r="C128" s="11"/>
      <c r="D128" s="11"/>
      <c r="E128" s="11"/>
      <c r="F128" s="11"/>
      <c r="G128" s="11"/>
    </row>
    <row r="129" spans="1:7" ht="15.75" x14ac:dyDescent="0.25">
      <c r="A129" s="11"/>
      <c r="B129" s="11"/>
      <c r="C129" s="11"/>
      <c r="D129" s="11"/>
      <c r="E129" s="11"/>
      <c r="F129" s="11"/>
      <c r="G129" s="11"/>
    </row>
    <row r="130" spans="1:7" ht="15.75" x14ac:dyDescent="0.25">
      <c r="A130" s="11"/>
      <c r="B130" s="11"/>
      <c r="C130" s="11"/>
      <c r="D130" s="11"/>
      <c r="E130" s="11"/>
      <c r="F130" s="11"/>
      <c r="G130" s="11"/>
    </row>
    <row r="131" spans="1:7" ht="15.75" x14ac:dyDescent="0.25">
      <c r="A131" s="11"/>
      <c r="B131" s="11"/>
      <c r="C131" s="11"/>
      <c r="D131" s="11"/>
      <c r="E131" s="11"/>
      <c r="F131" s="11"/>
      <c r="G131" s="11"/>
    </row>
    <row r="132" spans="1:7" ht="15.75" x14ac:dyDescent="0.25">
      <c r="A132" s="11"/>
      <c r="B132" s="11"/>
      <c r="C132" s="11"/>
      <c r="D132" s="11"/>
      <c r="E132" s="11"/>
      <c r="F132" s="11"/>
      <c r="G132" s="11"/>
    </row>
    <row r="133" spans="1:7" ht="15.75" x14ac:dyDescent="0.25">
      <c r="A133" s="11"/>
      <c r="B133" s="11"/>
      <c r="C133" s="11"/>
      <c r="D133" s="11"/>
      <c r="E133" s="11"/>
      <c r="F133" s="11"/>
      <c r="G133" s="11"/>
    </row>
    <row r="134" spans="1:7" ht="15.75" x14ac:dyDescent="0.25">
      <c r="A134" s="11"/>
      <c r="B134" s="11"/>
      <c r="C134" s="11"/>
      <c r="D134" s="11"/>
      <c r="E134" s="11"/>
      <c r="F134" s="11"/>
      <c r="G134" s="11"/>
    </row>
    <row r="135" spans="1:7" ht="15.75" x14ac:dyDescent="0.25">
      <c r="A135" s="11"/>
      <c r="B135" s="11"/>
      <c r="C135" s="11"/>
      <c r="D135" s="11"/>
      <c r="E135" s="11"/>
      <c r="F135" s="11"/>
      <c r="G135" s="11"/>
    </row>
    <row r="136" spans="1:7" ht="15.75" x14ac:dyDescent="0.25">
      <c r="A136" s="11"/>
      <c r="B136" s="11"/>
      <c r="C136" s="11"/>
      <c r="D136" s="11"/>
      <c r="E136" s="11"/>
      <c r="F136" s="11"/>
      <c r="G136" s="11"/>
    </row>
    <row r="137" spans="1:7" ht="15.75" x14ac:dyDescent="0.25">
      <c r="A137" s="11"/>
      <c r="B137" s="11"/>
      <c r="C137" s="11"/>
      <c r="D137" s="11"/>
      <c r="E137" s="11"/>
      <c r="F137" s="11"/>
      <c r="G137" s="11"/>
    </row>
    <row r="138" spans="1:7" ht="15.75" x14ac:dyDescent="0.25">
      <c r="A138" s="11"/>
      <c r="B138" s="11"/>
      <c r="C138" s="11"/>
      <c r="D138" s="11"/>
      <c r="E138" s="11"/>
      <c r="F138" s="11"/>
      <c r="G138" s="11"/>
    </row>
    <row r="139" spans="1:7" ht="15.75" x14ac:dyDescent="0.25">
      <c r="A139" s="11"/>
      <c r="B139" s="11"/>
      <c r="C139" s="11"/>
      <c r="D139" s="11"/>
      <c r="E139" s="11"/>
      <c r="F139" s="11"/>
      <c r="G139" s="11"/>
    </row>
    <row r="140" spans="1:7" ht="15.75" x14ac:dyDescent="0.25">
      <c r="A140" s="11"/>
      <c r="B140" s="11"/>
      <c r="C140" s="11"/>
      <c r="D140" s="11"/>
      <c r="E140" s="11"/>
      <c r="F140" s="11"/>
      <c r="G140" s="11"/>
    </row>
    <row r="141" spans="1:7" ht="15.75" x14ac:dyDescent="0.25">
      <c r="A141" s="11"/>
      <c r="B141" s="11"/>
      <c r="C141" s="11"/>
      <c r="D141" s="11"/>
      <c r="E141" s="11"/>
      <c r="F141" s="11"/>
      <c r="G141" s="11"/>
    </row>
    <row r="142" spans="1:7" ht="15.75" x14ac:dyDescent="0.25">
      <c r="A142" s="11"/>
      <c r="B142" s="11"/>
      <c r="C142" s="11"/>
      <c r="D142" s="11"/>
      <c r="E142" s="11"/>
      <c r="F142" s="11"/>
      <c r="G142" s="11"/>
    </row>
    <row r="143" spans="1:7" ht="15.75" x14ac:dyDescent="0.25">
      <c r="A143" s="11"/>
      <c r="B143" s="11"/>
      <c r="C143" s="11"/>
      <c r="D143" s="11"/>
      <c r="E143" s="11"/>
      <c r="F143" s="11"/>
      <c r="G143" s="11"/>
    </row>
    <row r="144" spans="1:7" ht="15.75" x14ac:dyDescent="0.25">
      <c r="A144" s="11"/>
      <c r="B144" s="11"/>
      <c r="C144" s="11"/>
      <c r="D144" s="11"/>
      <c r="E144" s="11"/>
      <c r="F144" s="11"/>
      <c r="G144" s="11"/>
    </row>
    <row r="145" spans="1:7" ht="15.75" x14ac:dyDescent="0.25">
      <c r="A145" s="11"/>
      <c r="B145" s="11"/>
      <c r="C145" s="11"/>
      <c r="D145" s="11"/>
      <c r="E145" s="11"/>
      <c r="F145" s="11"/>
      <c r="G145" s="11"/>
    </row>
    <row r="146" spans="1:7" ht="15.75" x14ac:dyDescent="0.25">
      <c r="A146" s="11"/>
      <c r="B146" s="11"/>
      <c r="C146" s="11"/>
      <c r="D146" s="11"/>
      <c r="E146" s="11"/>
      <c r="F146" s="11"/>
      <c r="G146" s="11"/>
    </row>
    <row r="147" spans="1:7" ht="15.75" x14ac:dyDescent="0.25">
      <c r="A147" s="11"/>
      <c r="B147" s="11"/>
      <c r="C147" s="11"/>
      <c r="D147" s="11"/>
      <c r="E147" s="11"/>
      <c r="F147" s="11"/>
      <c r="G147" s="11"/>
    </row>
    <row r="148" spans="1:7" ht="15.75" x14ac:dyDescent="0.25">
      <c r="A148" s="11"/>
      <c r="B148" s="11"/>
      <c r="C148" s="11"/>
      <c r="D148" s="11"/>
      <c r="E148" s="11"/>
      <c r="F148" s="11"/>
      <c r="G148" s="11"/>
    </row>
    <row r="149" spans="1:7" ht="15.75" x14ac:dyDescent="0.25">
      <c r="A149" s="11"/>
      <c r="B149" s="11"/>
      <c r="C149" s="11"/>
      <c r="D149" s="11"/>
      <c r="E149" s="11"/>
      <c r="F149" s="11"/>
      <c r="G149" s="11"/>
    </row>
    <row r="150" spans="1:7" ht="15.75" x14ac:dyDescent="0.25">
      <c r="A150" s="11"/>
      <c r="B150" s="11"/>
      <c r="C150" s="11"/>
      <c r="D150" s="11"/>
      <c r="E150" s="11"/>
      <c r="F150" s="11"/>
      <c r="G150" s="11"/>
    </row>
    <row r="151" spans="1:7" ht="15.75" x14ac:dyDescent="0.25">
      <c r="A151" s="11"/>
      <c r="B151" s="11"/>
      <c r="C151" s="11"/>
      <c r="D151" s="11"/>
      <c r="E151" s="11"/>
      <c r="F151" s="11"/>
      <c r="G151" s="11"/>
    </row>
    <row r="152" spans="1:7" ht="15.75" x14ac:dyDescent="0.25">
      <c r="A152" s="11"/>
      <c r="B152" s="11"/>
      <c r="C152" s="11"/>
      <c r="D152" s="11"/>
      <c r="E152" s="11"/>
      <c r="F152" s="11"/>
      <c r="G152" s="11"/>
    </row>
    <row r="153" spans="1:7" ht="15.75" x14ac:dyDescent="0.25">
      <c r="A153" s="11"/>
      <c r="B153" s="11"/>
      <c r="C153" s="11"/>
      <c r="D153" s="11"/>
      <c r="E153" s="11"/>
      <c r="F153" s="11"/>
      <c r="G153" s="11"/>
    </row>
  </sheetData>
  <sheetProtection algorithmName="SHA-512" hashValue="pELbpzXQo4EkPM3KmuIBQqX5UxLaXJAdbpilQI3rHqePB+2yHnX8gDJBqiXe5z7hL4t+CSAzvoT33USIqqeyww==" saltValue="WLz2kSQTAIuXAiOhecj6kw==" spinCount="100000" sheet="1" formatCells="0" formatColumns="0" formatRows="0" insertColumns="0" insertRows="0" insertHyperlinks="0" deleteColumns="0" deleteRows="0" sort="0" autoFilter="0" pivotTables="0"/>
  <mergeCells count="6">
    <mergeCell ref="B59:G59"/>
    <mergeCell ref="B2:G2"/>
    <mergeCell ref="B3:G3"/>
    <mergeCell ref="B4:G4"/>
    <mergeCell ref="B60:G60"/>
    <mergeCell ref="B61:G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March 2020</vt:lpstr>
      <vt:lpstr>September 2020</vt:lpstr>
      <vt:lpstr>March 2021</vt:lpstr>
      <vt:lpstr>September 2021</vt:lpstr>
      <vt:lpstr>March 2022</vt:lpstr>
      <vt:lpstr>September 2022</vt:lpstr>
      <vt:lpstr>March 2023</vt:lpstr>
      <vt:lpstr>September 2023</vt:lpstr>
      <vt:lpstr>March 2024</vt:lpstr>
      <vt:lpstr>September 2024</vt:lpstr>
      <vt:lpstr>March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Usman Sayani</dc:creator>
  <cp:lastModifiedBy>Usman Sayani</cp:lastModifiedBy>
  <dcterms:created xsi:type="dcterms:W3CDTF">2025-06-10T06:59:50Z</dcterms:created>
  <dcterms:modified xsi:type="dcterms:W3CDTF">2025-06-10T10:56:32Z</dcterms:modified>
</cp:coreProperties>
</file>